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KLIM/EGT/Tartu mnt 85/"/>
    </mc:Choice>
  </mc:AlternateContent>
  <xr:revisionPtr revIDLastSave="4" documentId="8_{9E254B87-C932-4BAE-BED4-E1208BD1E363}" xr6:coauthVersionLast="47" xr6:coauthVersionMax="47" xr10:uidLastSave="{BA10018A-6508-42C2-B4FD-0F0D7E989A15}"/>
  <workbookProtection workbookAlgorithmName="SHA-512" workbookHashValue="Tam3rOy7Yf6vVpDQN5qO4eAqAbPAlcn7xOaZnlw8xHKgQI2a5m4Q6QF4tC8wgMNjnBJH/3M8zSyqF/61gmnIHA==" workbookSaltValue="Ff1FBkrALR679p9KfrQq2Q==" workbookSpinCount="100000" lockStructure="1"/>
  <bookViews>
    <workbookView xWindow="28680" yWindow="-1830" windowWidth="38640" windowHeight="21240"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1" l="1"/>
  <c r="M75" i="1"/>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4" i="1"/>
  <c r="P4" i="1"/>
  <c r="AZ12" i="11" l="1"/>
  <c r="BA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B74" i="11"/>
  <c r="X74" i="11"/>
  <c r="T74" i="11"/>
  <c r="P74" i="11"/>
  <c r="L74" i="11"/>
  <c r="Q74" i="11"/>
  <c r="Y74" i="11"/>
  <c r="S74" i="11"/>
  <c r="N74" i="11"/>
  <c r="AA74" i="11"/>
  <c r="K74" i="11"/>
  <c r="W74" i="11"/>
  <c r="R74" i="11"/>
  <c r="M74" i="11"/>
  <c r="V74" i="11"/>
  <c r="J74" i="11"/>
  <c r="U74" i="11"/>
  <c r="O74" i="11"/>
  <c r="Z74"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Q43" i="11"/>
  <c r="AA43" i="11"/>
  <c r="W43" i="11"/>
  <c r="S43" i="11"/>
  <c r="O43" i="11"/>
  <c r="K43" i="11"/>
  <c r="Y43" i="11"/>
  <c r="M43" i="11"/>
  <c r="Z43" i="11"/>
  <c r="V43" i="11"/>
  <c r="R43" i="11"/>
  <c r="N43" i="11"/>
  <c r="J43" i="11"/>
  <c r="U43" i="11"/>
  <c r="T43" i="11"/>
  <c r="AB43" i="11"/>
  <c r="L43" i="11"/>
  <c r="X43" i="11"/>
  <c r="P43"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1" i="11"/>
  <c r="AL224" i="11"/>
  <c r="AF208" i="11"/>
  <c r="AJ188" i="11"/>
  <c r="AQ43" i="11"/>
  <c r="AF148" i="11"/>
  <c r="AF212" i="11"/>
  <c r="AD156" i="11"/>
  <c r="AQ34" i="11"/>
  <c r="AL109" i="11"/>
  <c r="AS129" i="11"/>
  <c r="AS167" i="11"/>
  <c r="AU173" i="11"/>
  <c r="AO174" i="11"/>
  <c r="AQ200" i="11"/>
  <c r="AN202" i="11"/>
  <c r="AG116" i="11"/>
  <c r="AJ130" i="11"/>
  <c r="AI151" i="11"/>
  <c r="AJ178" i="11"/>
  <c r="AC74" i="11"/>
  <c r="AL96" i="11"/>
  <c r="AD128" i="11"/>
  <c r="AK140" i="11"/>
  <c r="AP141" i="11"/>
  <c r="AJ166" i="11"/>
  <c r="AE199" i="11"/>
  <c r="AT222" i="11"/>
  <c r="AO230" i="11"/>
  <c r="AI67" i="11"/>
  <c r="AM91" i="11"/>
  <c r="AD92" i="11"/>
  <c r="AJ109" i="11"/>
  <c r="AI134" i="11"/>
  <c r="AD146" i="11"/>
  <c r="AU169" i="11"/>
  <c r="AE172" i="11"/>
  <c r="AL204" i="11"/>
  <c r="AO212" i="11"/>
  <c r="AD216" i="11"/>
  <c r="AN226" i="11"/>
  <c r="AE234" i="11"/>
  <c r="AE86" i="11"/>
  <c r="AM90" i="11"/>
  <c r="AI101" i="11"/>
  <c r="AC107" i="11"/>
  <c r="AR116" i="11"/>
  <c r="AF116" i="11"/>
  <c r="AN117" i="11"/>
  <c r="AF123" i="11"/>
  <c r="AD154" i="11"/>
  <c r="AR155" i="11"/>
  <c r="AT158" i="11"/>
  <c r="AN162" i="11"/>
  <c r="AF171" i="11"/>
  <c r="AL183" i="11"/>
  <c r="AE184" i="11"/>
  <c r="AR199" i="11"/>
  <c r="AF201" i="11"/>
  <c r="AU210" i="11"/>
  <c r="AN214" i="11"/>
  <c r="AP215" i="11"/>
  <c r="AJ220" i="11"/>
  <c r="AU220" i="11"/>
  <c r="AE222" i="11"/>
  <c r="AH223" i="11"/>
  <c r="AP229" i="11"/>
  <c r="AT65" i="11"/>
  <c r="AD69" i="11"/>
  <c r="AL89" i="11"/>
  <c r="AM100" i="11"/>
  <c r="AK106" i="11"/>
  <c r="AH108" i="11"/>
  <c r="AR122" i="11"/>
  <c r="AK132" i="11"/>
  <c r="AR133" i="11"/>
  <c r="AM141" i="11"/>
  <c r="AO152" i="11"/>
  <c r="AU152" i="11"/>
  <c r="AQ178" i="11"/>
  <c r="AR179" i="11"/>
  <c r="AD190" i="11"/>
  <c r="AL191" i="11"/>
  <c r="AE196" i="11"/>
  <c r="AM206" i="11"/>
  <c r="AR210" i="11"/>
  <c r="AQ214" i="11"/>
  <c r="AJ228" i="11"/>
  <c r="AS231" i="11"/>
  <c r="AH88" i="11"/>
  <c r="AG96" i="11"/>
  <c r="AM109" i="11"/>
  <c r="AS114" i="11"/>
  <c r="AF115" i="11"/>
  <c r="AI119" i="11"/>
  <c r="AJ121" i="11"/>
  <c r="AI125" i="11"/>
  <c r="AJ135" i="11"/>
  <c r="AN137" i="11"/>
  <c r="AQ159" i="11"/>
  <c r="AM170" i="11"/>
  <c r="AL170" i="11"/>
  <c r="AF182" i="11"/>
  <c r="AT185" i="11"/>
  <c r="AP190" i="11"/>
  <c r="AH205" i="11"/>
  <c r="AU213" i="11"/>
  <c r="AH216" i="11"/>
  <c r="AC218" i="11"/>
  <c r="AP230" i="11"/>
  <c r="AT34" i="11"/>
  <c r="AR34" i="11"/>
  <c r="AN43" i="11"/>
  <c r="AT62" i="11"/>
  <c r="AK62" i="11"/>
  <c r="AK68" i="11"/>
  <c r="AR86" i="11"/>
  <c r="AU92" i="11"/>
  <c r="AG92" i="11"/>
  <c r="AE34" i="11"/>
  <c r="AO43" i="11"/>
  <c r="AS43" i="11"/>
  <c r="AL65" i="11"/>
  <c r="AP68" i="11"/>
  <c r="AH74" i="11"/>
  <c r="AQ88" i="11"/>
  <c r="AL91" i="11"/>
  <c r="AQ64" i="11"/>
  <c r="AU64" i="11"/>
  <c r="AN67" i="11"/>
  <c r="AP93" i="11"/>
  <c r="AK86" i="11"/>
  <c r="AP99" i="11"/>
  <c r="AO99" i="11"/>
  <c r="AS152" i="11"/>
  <c r="AR152" i="11"/>
  <c r="AR153" i="11"/>
  <c r="AK159" i="11"/>
  <c r="AQ161" i="11"/>
  <c r="AU164" i="11"/>
  <c r="AD164" i="11"/>
  <c r="AH176" i="11"/>
  <c r="AN177" i="11"/>
  <c r="AU178" i="11"/>
  <c r="AH180" i="11"/>
  <c r="AJ181" i="11"/>
  <c r="AH182"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P64" i="11"/>
  <c r="AD64" i="11"/>
  <c r="AL64" i="11"/>
  <c r="AN66" i="11"/>
  <c r="AJ66" i="11"/>
  <c r="AC66" i="11"/>
  <c r="AL66" i="11"/>
  <c r="AT66" i="11"/>
  <c r="AM66" i="11"/>
  <c r="AC87" i="11"/>
  <c r="AI88" i="11"/>
  <c r="AM88" i="11"/>
  <c r="AM94" i="11"/>
  <c r="AN94" i="11"/>
  <c r="AF43" i="11"/>
  <c r="AI64" i="11"/>
  <c r="AM68" i="11"/>
  <c r="AT68" i="11"/>
  <c r="AF68" i="11"/>
  <c r="AP90" i="11"/>
  <c r="AF90" i="11"/>
  <c r="AN90" i="11"/>
  <c r="AH92" i="11"/>
  <c r="AI92" i="11"/>
  <c r="AN92" i="11"/>
  <c r="AE92" i="11"/>
  <c r="AH94" i="11"/>
  <c r="AS34" i="11"/>
  <c r="AU34" i="11"/>
  <c r="AH43" i="11"/>
  <c r="AM43" i="11"/>
  <c r="AK43" i="11"/>
  <c r="AR43" i="11"/>
  <c r="AP43" i="11"/>
  <c r="AU61" i="11"/>
  <c r="AG61" i="11"/>
  <c r="AP61" i="11"/>
  <c r="AL67" i="11"/>
  <c r="AN68" i="11"/>
  <c r="AI69" i="11"/>
  <c r="AP74" i="11"/>
  <c r="AR74" i="11"/>
  <c r="AO86" i="11"/>
  <c r="AG86" i="11"/>
  <c r="AP86" i="11"/>
  <c r="AQ86" i="11"/>
  <c r="AS97" i="11"/>
  <c r="AP97" i="11"/>
  <c r="AG34" i="11"/>
  <c r="AP34" i="11"/>
  <c r="AI34" i="11"/>
  <c r="AO34" i="11"/>
  <c r="AJ43" i="11"/>
  <c r="AT43" i="11"/>
  <c r="AH62" i="11"/>
  <c r="AI66" i="11"/>
  <c r="AC68" i="11"/>
  <c r="AG74" i="11"/>
  <c r="AT74" i="11"/>
  <c r="AJ74" i="11"/>
  <c r="AQ74" i="11"/>
  <c r="AP87" i="11"/>
  <c r="AU88" i="11"/>
  <c r="AF88" i="11"/>
  <c r="AN88" i="11"/>
  <c r="AR95" i="11"/>
  <c r="AN62" i="11"/>
  <c r="AM62" i="11"/>
  <c r="AI65" i="11"/>
  <c r="AF65" i="11"/>
  <c r="AJ68" i="11"/>
  <c r="AR68" i="11"/>
  <c r="AS7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G62" i="11"/>
  <c r="AD62" i="11"/>
  <c r="AQ62" i="11"/>
  <c r="AR64" i="11"/>
  <c r="AG64" i="11"/>
  <c r="AD74" i="11"/>
  <c r="AM74"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E105" i="11"/>
  <c r="AU112" i="11"/>
  <c r="AD112" i="11"/>
  <c r="AI112" i="11"/>
  <c r="AE112" i="11"/>
  <c r="AJ115" i="11"/>
  <c r="AD115" i="11"/>
  <c r="AM123" i="11"/>
  <c r="AR123" i="11"/>
  <c r="AI123" i="11"/>
  <c r="AT126" i="11"/>
  <c r="AU138" i="11"/>
  <c r="AP138" i="11"/>
  <c r="AS138" i="11"/>
  <c r="AQ138" i="11"/>
  <c r="AS62" i="11"/>
  <c r="AO62" i="11"/>
  <c r="AC64" i="11"/>
  <c r="AP66" i="11"/>
  <c r="AH66" i="11"/>
  <c r="AU66" i="11"/>
  <c r="AH67" i="11"/>
  <c r="AK67" i="11"/>
  <c r="AO67" i="11"/>
  <c r="AJ67" i="11"/>
  <c r="AR69" i="11"/>
  <c r="AE69"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61" i="11"/>
  <c r="AD61" i="11"/>
  <c r="AC61" i="11"/>
  <c r="AP69"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L43" i="11"/>
  <c r="AI61" i="11"/>
  <c r="AF74"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O65" i="11"/>
  <c r="AF67" i="11"/>
  <c r="AR67" i="11"/>
  <c r="AS67" i="11"/>
  <c r="AD67" i="11"/>
  <c r="AS69" i="11"/>
  <c r="AK69" i="11"/>
  <c r="AU69" i="11"/>
  <c r="AL69" i="11"/>
  <c r="AN69"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43" i="11"/>
  <c r="AE43" i="11"/>
  <c r="AQ65" i="11"/>
  <c r="AR66" i="11"/>
  <c r="AG68" i="11"/>
  <c r="AT69" i="11"/>
  <c r="AM69" i="11"/>
  <c r="AJ34" i="11"/>
  <c r="AC43" i="11"/>
  <c r="AI43" i="11"/>
  <c r="AK61" i="11"/>
  <c r="AS61" i="11"/>
  <c r="AH61" i="11"/>
  <c r="AO61" i="11"/>
  <c r="AN61" i="11"/>
  <c r="AC62" i="11"/>
  <c r="AN64" i="11"/>
  <c r="AK64" i="11"/>
  <c r="AH65" i="11"/>
  <c r="AM65" i="11"/>
  <c r="AR65" i="11"/>
  <c r="AC65" i="11"/>
  <c r="AG65" i="11"/>
  <c r="AE65" i="11"/>
  <c r="AS65" i="11"/>
  <c r="AE66" i="11"/>
  <c r="AF66" i="11"/>
  <c r="AK66" i="11"/>
  <c r="AC67" i="11"/>
  <c r="AP67" i="11"/>
  <c r="AT67" i="11"/>
  <c r="AU67" i="11"/>
  <c r="AJ69" i="11"/>
  <c r="AO69" i="11"/>
  <c r="AG69" i="11"/>
  <c r="AF69" i="11"/>
  <c r="AU74"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U65" i="11"/>
  <c r="AP65" i="11"/>
  <c r="AQ69"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F61" i="11"/>
  <c r="AL61" i="11"/>
  <c r="AM61" i="11"/>
  <c r="AP62" i="11"/>
  <c r="AT64" i="11"/>
  <c r="AJ65" i="11"/>
  <c r="AK65" i="11"/>
  <c r="AQ66" i="11"/>
  <c r="AM34" i="11"/>
  <c r="AK34" i="11"/>
  <c r="AC34" i="11"/>
  <c r="AD43" i="11"/>
  <c r="AU43" i="11"/>
  <c r="AT61" i="11"/>
  <c r="AE61" i="11"/>
  <c r="AF62" i="11"/>
  <c r="AI62" i="11"/>
  <c r="AJ62" i="11"/>
  <c r="AE62" i="11"/>
  <c r="AU62" i="11"/>
  <c r="AL62"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O74" i="11"/>
  <c r="AK74" i="11"/>
  <c r="AN74" i="11"/>
  <c r="AE74" i="11"/>
  <c r="AL74" i="11"/>
  <c r="AI7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2"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L75" i="1" s="1"/>
  <c r="BC21" i="11"/>
  <c r="BB21" i="11"/>
  <c r="AL20" i="11"/>
  <c r="AQ27" i="11"/>
  <c r="AO25" i="11"/>
  <c r="AF30" i="11"/>
  <c r="AN25" i="11"/>
  <c r="AE4" i="11"/>
  <c r="AT4" i="11"/>
  <c r="AO15" i="11"/>
  <c r="AS32" i="11"/>
  <c r="AI18" i="11"/>
  <c r="AQ31" i="11"/>
  <c r="AT30" i="11"/>
  <c r="AL30" i="11"/>
  <c r="AP30" i="11"/>
  <c r="AG20" i="11"/>
  <c r="AC31" i="11"/>
  <c r="AE18" i="11"/>
  <c r="AQ18" i="11"/>
  <c r="AF18" i="11"/>
  <c r="AC18" i="11"/>
  <c r="AS18" i="11"/>
  <c r="AK30" i="11"/>
  <c r="AN15" i="11"/>
  <c r="AF15" i="11"/>
  <c r="AG31" i="11"/>
  <c r="AO27" i="11"/>
  <c r="AM20" i="11"/>
  <c r="AI31" i="11"/>
  <c r="AR31" i="11"/>
  <c r="AL25" i="11"/>
  <c r="AJ4" i="11"/>
  <c r="AQ4" i="11"/>
  <c r="AO32" i="11"/>
  <c r="AL32" i="11"/>
  <c r="AF27" i="11"/>
  <c r="AD27" i="11"/>
  <c r="AH20" i="11"/>
  <c r="AN31" i="11"/>
  <c r="AG25" i="11"/>
  <c r="AR32" i="11"/>
  <c r="AC32" i="11"/>
  <c r="AO30" i="11"/>
  <c r="AR15" i="11"/>
  <c r="AN20" i="11"/>
  <c r="AP20" i="11"/>
  <c r="AR30" i="11"/>
  <c r="AG30" i="11"/>
  <c r="AK15" i="11"/>
  <c r="AM27" i="11"/>
  <c r="AU27" i="11"/>
  <c r="AG27" i="11"/>
  <c r="AN27" i="11"/>
  <c r="AP27" i="11"/>
  <c r="AF20" i="11"/>
  <c r="AT20" i="11"/>
  <c r="AD25" i="11"/>
  <c r="AE25" i="11"/>
  <c r="AU25" i="11"/>
  <c r="AJ25" i="11"/>
  <c r="AL4" i="11"/>
  <c r="AH4" i="11"/>
  <c r="AF4" i="11"/>
  <c r="AK4" i="11"/>
  <c r="AF32" i="11"/>
  <c r="AH32" i="11"/>
  <c r="AG32" i="11"/>
  <c r="AM32" i="11"/>
  <c r="AL15" i="11"/>
  <c r="AM15" i="11"/>
  <c r="AQ15" i="11"/>
  <c r="AI27" i="11"/>
  <c r="AK27" i="11"/>
  <c r="AS27" i="11"/>
  <c r="AU20" i="11"/>
  <c r="AU31" i="11"/>
  <c r="AM31" i="11"/>
  <c r="AL31" i="11"/>
  <c r="AF25" i="11"/>
  <c r="AK25" i="11"/>
  <c r="AI25" i="11"/>
  <c r="AJ32" i="11"/>
  <c r="AP32" i="11"/>
  <c r="AQ32" i="11"/>
  <c r="AO18" i="11"/>
  <c r="AM30" i="11"/>
  <c r="AP31" i="11"/>
  <c r="AO4" i="11"/>
  <c r="AS4" i="11"/>
  <c r="AP4" i="11"/>
  <c r="AS15" i="11"/>
  <c r="AT18" i="11"/>
  <c r="AE30" i="11"/>
  <c r="AI30" i="11"/>
  <c r="AN30" i="11"/>
  <c r="AH30" i="11"/>
  <c r="AS30" i="11"/>
  <c r="AU15" i="11"/>
  <c r="AI15" i="11"/>
  <c r="AJ15" i="11"/>
  <c r="AG15" i="11"/>
  <c r="AC20" i="11"/>
  <c r="AS20" i="11"/>
  <c r="AT31" i="11"/>
  <c r="AE31" i="11"/>
  <c r="AM4" i="11"/>
  <c r="AG4" i="11"/>
  <c r="AY4" i="11"/>
  <c r="AJ18" i="11"/>
  <c r="AU18" i="11"/>
  <c r="AN18" i="11"/>
  <c r="AH18" i="11"/>
  <c r="AG18" i="11"/>
  <c r="AC30" i="11"/>
  <c r="AQ30" i="11"/>
  <c r="AD30" i="11"/>
  <c r="AJ30" i="11"/>
  <c r="AP15" i="11"/>
  <c r="AD15" i="11"/>
  <c r="AT15" i="11"/>
  <c r="AE15" i="11"/>
  <c r="AT27" i="11"/>
  <c r="AR27" i="11"/>
  <c r="AE27" i="11"/>
  <c r="AH27" i="11"/>
  <c r="AD20" i="11"/>
  <c r="AQ20" i="11"/>
  <c r="AO20" i="11"/>
  <c r="AE20" i="11"/>
  <c r="AJ20" i="11"/>
  <c r="AD31" i="11"/>
  <c r="AF31" i="11"/>
  <c r="AJ31" i="11"/>
  <c r="AK31" i="11"/>
  <c r="AC25" i="11"/>
  <c r="AS25" i="11"/>
  <c r="AP25" i="11"/>
  <c r="AR25" i="11"/>
  <c r="AI4" i="11"/>
  <c r="AN4" i="11"/>
  <c r="AD4" i="11"/>
  <c r="AR4" i="11"/>
  <c r="AT32" i="11"/>
  <c r="AU32" i="11"/>
  <c r="AD32" i="11"/>
  <c r="AE32" i="11"/>
  <c r="AL18" i="11"/>
  <c r="AD18" i="11"/>
  <c r="AH15" i="11"/>
  <c r="AL27" i="11"/>
  <c r="AC27" i="11"/>
  <c r="AJ27" i="11"/>
  <c r="AK20" i="11"/>
  <c r="AR20" i="11"/>
  <c r="AO31" i="11"/>
  <c r="AM25" i="11"/>
  <c r="AT25" i="11"/>
  <c r="AH25" i="11"/>
  <c r="AQ25" i="11"/>
  <c r="AC4" i="11"/>
  <c r="AU4" i="11"/>
  <c r="AI32" i="11"/>
  <c r="AN32" i="11"/>
  <c r="AK32" i="11"/>
  <c r="AM18" i="11"/>
  <c r="AK18" i="11"/>
  <c r="AU30" i="11"/>
  <c r="AR18" i="11"/>
  <c r="AP18" i="11"/>
  <c r="AC15" i="11"/>
  <c r="AI20" i="11"/>
  <c r="AH31" i="11"/>
  <c r="AS31"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6" i="11" l="1"/>
  <c r="T85" i="11"/>
  <c r="T39" i="11"/>
  <c r="T8" i="11"/>
  <c r="T24" i="11"/>
  <c r="T17" i="11"/>
  <c r="M16" i="11"/>
  <c r="M39" i="11"/>
  <c r="M85" i="11"/>
  <c r="M17" i="11"/>
  <c r="M24" i="11"/>
  <c r="M8" i="11"/>
  <c r="J16" i="11"/>
  <c r="J85" i="11"/>
  <c r="J39" i="11"/>
  <c r="J17" i="11"/>
  <c r="J8" i="11"/>
  <c r="J24" i="11"/>
  <c r="R16" i="11"/>
  <c r="R39" i="11"/>
  <c r="R85" i="11"/>
  <c r="R24" i="11"/>
  <c r="R17" i="11"/>
  <c r="R8" i="11"/>
  <c r="O16" i="11"/>
  <c r="O85" i="11"/>
  <c r="O39" i="11"/>
  <c r="O24" i="11"/>
  <c r="O17" i="11"/>
  <c r="O8" i="11"/>
  <c r="S16" i="11"/>
  <c r="S85" i="11"/>
  <c r="S39" i="11"/>
  <c r="S24" i="11"/>
  <c r="S8" i="11"/>
  <c r="S17" i="11"/>
  <c r="K16" i="11"/>
  <c r="K85" i="11"/>
  <c r="K39" i="11"/>
  <c r="K24" i="11"/>
  <c r="K8" i="11"/>
  <c r="K17" i="11"/>
  <c r="L16" i="11"/>
  <c r="L85" i="11"/>
  <c r="L39" i="11"/>
  <c r="L8" i="11"/>
  <c r="L24" i="11"/>
  <c r="L17" i="11"/>
  <c r="N16" i="11"/>
  <c r="N39" i="11"/>
  <c r="N85" i="11"/>
  <c r="N24" i="11"/>
  <c r="N17" i="11"/>
  <c r="N8" i="11"/>
  <c r="Q16" i="11"/>
  <c r="Q85" i="11"/>
  <c r="Q39" i="11"/>
  <c r="Q17" i="11"/>
  <c r="Q24" i="11"/>
  <c r="Q8" i="11"/>
  <c r="P16" i="11"/>
  <c r="P39" i="11"/>
  <c r="P85" i="11"/>
  <c r="P8" i="11"/>
  <c r="P24" i="11"/>
  <c r="P17" i="11"/>
  <c r="T194" i="11"/>
  <c r="T38" i="11"/>
  <c r="T23" i="11"/>
  <c r="O194" i="11"/>
  <c r="O38" i="11"/>
  <c r="O23" i="11"/>
  <c r="P194" i="11"/>
  <c r="P38" i="11"/>
  <c r="P23" i="11"/>
  <c r="S194" i="11"/>
  <c r="S38" i="11"/>
  <c r="S23" i="11"/>
  <c r="N194" i="11"/>
  <c r="N38" i="11"/>
  <c r="N23" i="11"/>
  <c r="Q38" i="11"/>
  <c r="Q194" i="11"/>
  <c r="Q23" i="11"/>
  <c r="J38" i="11"/>
  <c r="J194" i="11"/>
  <c r="J23" i="11"/>
  <c r="M38" i="11"/>
  <c r="M194" i="11"/>
  <c r="M23" i="11"/>
  <c r="R194" i="11"/>
  <c r="R38" i="11"/>
  <c r="R23" i="11"/>
  <c r="K194" i="11"/>
  <c r="K38" i="11"/>
  <c r="K23" i="11"/>
  <c r="L194" i="11"/>
  <c r="L38" i="11"/>
  <c r="L23" i="11"/>
  <c r="J193" i="11"/>
  <c r="J22" i="11"/>
  <c r="R193" i="11"/>
  <c r="R22" i="11"/>
  <c r="K193" i="11"/>
  <c r="K22" i="11"/>
  <c r="N193" i="11"/>
  <c r="N22" i="11"/>
  <c r="L193" i="11"/>
  <c r="L22" i="11"/>
  <c r="Q193" i="11"/>
  <c r="Q22" i="11"/>
  <c r="P193" i="11"/>
  <c r="P22" i="11"/>
  <c r="S193" i="11"/>
  <c r="S22" i="11"/>
  <c r="M193" i="11"/>
  <c r="M22" i="11"/>
  <c r="T193" i="11"/>
  <c r="T22" i="11"/>
  <c r="O193" i="11"/>
  <c r="O22" i="11"/>
  <c r="N37" i="11"/>
  <c r="N73" i="11"/>
  <c r="N84" i="11"/>
  <c r="N78" i="11"/>
  <c r="N71" i="11"/>
  <c r="M84" i="11"/>
  <c r="M71" i="11"/>
  <c r="M73" i="11"/>
  <c r="M78" i="11"/>
  <c r="M37" i="11"/>
  <c r="R73" i="11"/>
  <c r="R37" i="11"/>
  <c r="R84" i="11"/>
  <c r="R78" i="11"/>
  <c r="R71" i="11"/>
  <c r="K84" i="11"/>
  <c r="K78" i="11"/>
  <c r="K71" i="11"/>
  <c r="K73" i="11"/>
  <c r="K37" i="11"/>
  <c r="L84" i="11"/>
  <c r="L78" i="11"/>
  <c r="L73" i="11"/>
  <c r="L37" i="11"/>
  <c r="L71" i="11"/>
  <c r="Q71" i="11"/>
  <c r="Q78" i="11"/>
  <c r="Q73" i="11"/>
  <c r="Q84" i="11"/>
  <c r="Q37" i="11"/>
  <c r="J73" i="11"/>
  <c r="J78" i="11"/>
  <c r="J37" i="11"/>
  <c r="J84" i="11"/>
  <c r="J71" i="11"/>
  <c r="P78" i="11"/>
  <c r="P84" i="11"/>
  <c r="P71" i="11"/>
  <c r="P37" i="11"/>
  <c r="P73" i="11"/>
  <c r="S71" i="11"/>
  <c r="S84" i="11"/>
  <c r="S78" i="11"/>
  <c r="S73" i="11"/>
  <c r="S37" i="11"/>
  <c r="T37" i="11"/>
  <c r="T73" i="11"/>
  <c r="T84" i="11"/>
  <c r="T71" i="11"/>
  <c r="T78" i="11"/>
  <c r="O71" i="11"/>
  <c r="O84" i="11"/>
  <c r="O73" i="11"/>
  <c r="O78" i="11"/>
  <c r="O37" i="11"/>
  <c r="AZ8" i="11"/>
  <c r="AZ9" i="11" s="1"/>
  <c r="R81" i="11"/>
  <c r="R60" i="11"/>
  <c r="R59" i="11"/>
  <c r="R58" i="11"/>
  <c r="R57" i="11"/>
  <c r="R36" i="11"/>
  <c r="R82" i="11"/>
  <c r="R80" i="11"/>
  <c r="R77" i="11"/>
  <c r="R70" i="11"/>
  <c r="R35" i="11"/>
  <c r="R83" i="11"/>
  <c r="R63" i="11"/>
  <c r="R79" i="11"/>
  <c r="R72" i="11"/>
  <c r="R56" i="11"/>
  <c r="R144" i="11"/>
  <c r="M77" i="11"/>
  <c r="M72" i="11"/>
  <c r="M57" i="11"/>
  <c r="M63" i="11"/>
  <c r="M81" i="11"/>
  <c r="M80" i="11"/>
  <c r="M58" i="11"/>
  <c r="M56" i="11"/>
  <c r="M36" i="11"/>
  <c r="M35" i="11"/>
  <c r="M83" i="11"/>
  <c r="M82" i="11"/>
  <c r="M60" i="11"/>
  <c r="M59" i="11"/>
  <c r="M144" i="11"/>
  <c r="M70" i="11"/>
  <c r="M79" i="11"/>
  <c r="K83" i="11"/>
  <c r="K70" i="11"/>
  <c r="K59" i="11"/>
  <c r="K58" i="11"/>
  <c r="K81" i="11"/>
  <c r="K35" i="11"/>
  <c r="K82" i="11"/>
  <c r="K56" i="11"/>
  <c r="K79" i="11"/>
  <c r="K72" i="11"/>
  <c r="K60" i="11"/>
  <c r="K57" i="11"/>
  <c r="K144" i="11"/>
  <c r="K77" i="11"/>
  <c r="K36" i="11"/>
  <c r="K80" i="11"/>
  <c r="K63" i="11"/>
  <c r="S81" i="11"/>
  <c r="S35" i="11"/>
  <c r="S63" i="11"/>
  <c r="S59" i="11"/>
  <c r="S57" i="11"/>
  <c r="S80" i="11"/>
  <c r="S82" i="11"/>
  <c r="S77" i="11"/>
  <c r="S58" i="11"/>
  <c r="S36" i="11"/>
  <c r="S144" i="11"/>
  <c r="S70" i="11"/>
  <c r="S56" i="11"/>
  <c r="S83" i="11"/>
  <c r="S60" i="11"/>
  <c r="S79" i="11"/>
  <c r="S72" i="11"/>
  <c r="L57" i="11"/>
  <c r="L80" i="11"/>
  <c r="L58" i="11"/>
  <c r="L56" i="11"/>
  <c r="L36" i="11"/>
  <c r="L79" i="11"/>
  <c r="L144" i="11"/>
  <c r="L81" i="11"/>
  <c r="L77" i="11"/>
  <c r="L59" i="11"/>
  <c r="L35" i="11"/>
  <c r="L83" i="11"/>
  <c r="L72" i="11"/>
  <c r="L70" i="11"/>
  <c r="L60" i="11"/>
  <c r="L82" i="11"/>
  <c r="L63" i="11"/>
  <c r="Q144" i="11"/>
  <c r="Q80" i="11"/>
  <c r="Q72" i="11"/>
  <c r="Q63" i="11"/>
  <c r="Q77" i="11"/>
  <c r="Q36" i="11"/>
  <c r="Q83" i="11"/>
  <c r="Q82" i="11"/>
  <c r="Q58" i="11"/>
  <c r="Q81" i="11"/>
  <c r="Q70" i="11"/>
  <c r="Q60" i="11"/>
  <c r="Q59" i="11"/>
  <c r="Q56" i="11"/>
  <c r="Q57" i="11"/>
  <c r="Q35" i="11"/>
  <c r="Q79" i="11"/>
  <c r="P59" i="11"/>
  <c r="P58" i="11"/>
  <c r="P56" i="11"/>
  <c r="P77" i="11"/>
  <c r="P60" i="11"/>
  <c r="P144" i="11"/>
  <c r="P72" i="11"/>
  <c r="P70" i="11"/>
  <c r="P57" i="11"/>
  <c r="P35" i="11"/>
  <c r="P83" i="11"/>
  <c r="P82" i="11"/>
  <c r="P81" i="11"/>
  <c r="P80" i="11"/>
  <c r="P79" i="11"/>
  <c r="P63" i="11"/>
  <c r="P36" i="11"/>
  <c r="N79" i="11"/>
  <c r="N59" i="11"/>
  <c r="N35" i="11"/>
  <c r="N36" i="11"/>
  <c r="N82" i="11"/>
  <c r="N63" i="11"/>
  <c r="N60" i="11"/>
  <c r="N56" i="11"/>
  <c r="N80" i="11"/>
  <c r="N58" i="11"/>
  <c r="N81" i="11"/>
  <c r="N77" i="11"/>
  <c r="N72" i="11"/>
  <c r="N70" i="11"/>
  <c r="N57" i="11"/>
  <c r="N144" i="11"/>
  <c r="N83" i="11"/>
  <c r="J144" i="11"/>
  <c r="J82" i="11"/>
  <c r="J36" i="11"/>
  <c r="J58" i="11"/>
  <c r="J56" i="11"/>
  <c r="J35" i="11"/>
  <c r="J77" i="11"/>
  <c r="J70" i="11"/>
  <c r="J60" i="11"/>
  <c r="J79" i="11"/>
  <c r="J80" i="11"/>
  <c r="J63" i="11"/>
  <c r="J57" i="11"/>
  <c r="J59" i="11"/>
  <c r="J83" i="11"/>
  <c r="J81" i="11"/>
  <c r="J72" i="11"/>
  <c r="T83" i="11"/>
  <c r="T80" i="11"/>
  <c r="T57" i="11"/>
  <c r="T144" i="11"/>
  <c r="T79" i="11"/>
  <c r="T72" i="11"/>
  <c r="T70" i="11"/>
  <c r="T63" i="11"/>
  <c r="T35" i="11"/>
  <c r="T59" i="11"/>
  <c r="T82" i="11"/>
  <c r="T81" i="11"/>
  <c r="T77" i="11"/>
  <c r="T36" i="11"/>
  <c r="T60" i="11"/>
  <c r="T56" i="11"/>
  <c r="T58" i="11"/>
  <c r="O83" i="11"/>
  <c r="O81" i="11"/>
  <c r="O70" i="11"/>
  <c r="O60" i="11"/>
  <c r="O35" i="11"/>
  <c r="O144" i="11"/>
  <c r="O80" i="11"/>
  <c r="O79" i="11"/>
  <c r="O72" i="11"/>
  <c r="O57" i="11"/>
  <c r="O63" i="11"/>
  <c r="O58" i="11"/>
  <c r="O77" i="11"/>
  <c r="O59" i="11"/>
  <c r="O36" i="11"/>
  <c r="O56" i="11"/>
  <c r="O82" i="11"/>
  <c r="AZ10" i="11"/>
  <c r="AZ11"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6" i="11" l="1"/>
  <c r="U39" i="11"/>
  <c r="U85" i="11"/>
  <c r="U17" i="11"/>
  <c r="U24" i="11"/>
  <c r="U8" i="11"/>
  <c r="U38" i="11"/>
  <c r="U194" i="11"/>
  <c r="U23" i="11"/>
  <c r="U193" i="11"/>
  <c r="U22" i="11"/>
  <c r="U84" i="11"/>
  <c r="U37" i="11"/>
  <c r="U78" i="11"/>
  <c r="U73" i="11"/>
  <c r="U71" i="11"/>
  <c r="U81" i="11"/>
  <c r="U77" i="11"/>
  <c r="U70" i="11"/>
  <c r="U83" i="11"/>
  <c r="U59" i="11"/>
  <c r="U57" i="11"/>
  <c r="U56" i="11"/>
  <c r="U36" i="11"/>
  <c r="U35" i="11"/>
  <c r="U144" i="11"/>
  <c r="U80" i="11"/>
  <c r="U79" i="11"/>
  <c r="U72" i="11"/>
  <c r="U82" i="11"/>
  <c r="U60" i="11"/>
  <c r="U58" i="11"/>
  <c r="U6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16" i="11" l="1"/>
  <c r="V85" i="11"/>
  <c r="V39" i="11"/>
  <c r="V8" i="11"/>
  <c r="V17" i="11"/>
  <c r="V24" i="11"/>
  <c r="V38" i="11"/>
  <c r="V194" i="11"/>
  <c r="V23" i="11"/>
  <c r="V193" i="11"/>
  <c r="V22" i="11"/>
  <c r="V78" i="11"/>
  <c r="V73" i="11"/>
  <c r="V71" i="11"/>
  <c r="V84" i="11"/>
  <c r="V37" i="11"/>
  <c r="V83" i="11"/>
  <c r="V70" i="11"/>
  <c r="V63" i="11"/>
  <c r="V60" i="11"/>
  <c r="V82" i="11"/>
  <c r="V80" i="11"/>
  <c r="V36" i="11"/>
  <c r="V79" i="11"/>
  <c r="V77" i="11"/>
  <c r="V58" i="11"/>
  <c r="V72" i="11"/>
  <c r="V56" i="11"/>
  <c r="V144" i="11"/>
  <c r="V57" i="11"/>
  <c r="V35" i="11"/>
  <c r="V59" i="11"/>
  <c r="V81"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16" i="11" l="1"/>
  <c r="W39" i="11"/>
  <c r="W85" i="11"/>
  <c r="W17" i="11"/>
  <c r="W24" i="11"/>
  <c r="W8" i="11"/>
  <c r="W38" i="11"/>
  <c r="W194" i="11"/>
  <c r="W23" i="11"/>
  <c r="W193" i="11"/>
  <c r="W22" i="11"/>
  <c r="W84" i="11"/>
  <c r="W78" i="11"/>
  <c r="W71" i="11"/>
  <c r="W73" i="11"/>
  <c r="W37" i="11"/>
  <c r="W58" i="11"/>
  <c r="W56" i="11"/>
  <c r="W144" i="11"/>
  <c r="W79" i="11"/>
  <c r="W72" i="11"/>
  <c r="W57" i="11"/>
  <c r="W83" i="11"/>
  <c r="W77" i="11"/>
  <c r="W60" i="11"/>
  <c r="W59" i="11"/>
  <c r="W36" i="11"/>
  <c r="W82" i="11"/>
  <c r="W63" i="11"/>
  <c r="W81" i="11"/>
  <c r="W80" i="11"/>
  <c r="W70" i="11"/>
  <c r="W35"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4" i="1"/>
  <c r="X16" i="11" l="1"/>
  <c r="X39" i="11"/>
  <c r="X85" i="11"/>
  <c r="X24" i="11"/>
  <c r="X17" i="11"/>
  <c r="X8" i="11"/>
  <c r="X38" i="11"/>
  <c r="X194" i="11"/>
  <c r="X23" i="11"/>
  <c r="X193" i="11"/>
  <c r="X22" i="11"/>
  <c r="X37" i="11"/>
  <c r="X73" i="11"/>
  <c r="X78" i="11"/>
  <c r="X71" i="11"/>
  <c r="X84" i="11"/>
  <c r="X81" i="11"/>
  <c r="X63" i="11"/>
  <c r="X80" i="11"/>
  <c r="X57" i="11"/>
  <c r="X70" i="11"/>
  <c r="X59" i="11"/>
  <c r="X144" i="11"/>
  <c r="X82" i="11"/>
  <c r="X56" i="11"/>
  <c r="X36" i="11"/>
  <c r="X83" i="11"/>
  <c r="X60" i="11"/>
  <c r="X79" i="11"/>
  <c r="X72" i="11"/>
  <c r="X58" i="11"/>
  <c r="X35" i="11"/>
  <c r="X77"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16" i="11" l="1"/>
  <c r="Y85" i="11"/>
  <c r="Y39" i="11"/>
  <c r="Y8" i="11"/>
  <c r="Y24" i="11"/>
  <c r="Y17" i="11"/>
  <c r="Y38" i="11"/>
  <c r="Y194" i="11"/>
  <c r="Y23" i="11"/>
  <c r="Y193" i="11"/>
  <c r="Y22" i="11"/>
  <c r="Y73" i="11"/>
  <c r="Y37" i="11"/>
  <c r="Y84" i="11"/>
  <c r="Y78" i="11"/>
  <c r="Y71" i="11"/>
  <c r="Y83" i="11"/>
  <c r="Y60" i="11"/>
  <c r="Y144" i="11"/>
  <c r="Y82" i="11"/>
  <c r="Y72" i="11"/>
  <c r="Y80" i="11"/>
  <c r="Y59" i="11"/>
  <c r="Y58" i="11"/>
  <c r="Y36" i="11"/>
  <c r="Y35" i="11"/>
  <c r="Y81" i="11"/>
  <c r="Y79" i="11"/>
  <c r="Y77" i="11"/>
  <c r="Y70" i="11"/>
  <c r="Y63" i="11"/>
  <c r="Y57" i="11"/>
  <c r="Y56" i="11"/>
  <c r="BA3" i="11"/>
  <c r="BA5" i="11"/>
  <c r="BA6" i="11"/>
  <c r="BA8" i="11"/>
  <c r="BA10" i="11"/>
  <c r="AY11" i="11"/>
  <c r="BA7"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16" i="11" l="1"/>
  <c r="Z39" i="11"/>
  <c r="Z85" i="11"/>
  <c r="Z24" i="11"/>
  <c r="Z8" i="11"/>
  <c r="Z17" i="11"/>
  <c r="Z38" i="11"/>
  <c r="Z194" i="11"/>
  <c r="Z23" i="11"/>
  <c r="Z193" i="11"/>
  <c r="Z22" i="11"/>
  <c r="Z37" i="11"/>
  <c r="Z84" i="11"/>
  <c r="Z71" i="11"/>
  <c r="Z73" i="11"/>
  <c r="Z78" i="11"/>
  <c r="Z36" i="11"/>
  <c r="Z80" i="11"/>
  <c r="Z79" i="11"/>
  <c r="Z83" i="11"/>
  <c r="Z63" i="11"/>
  <c r="Z57" i="11"/>
  <c r="Z72" i="11"/>
  <c r="Z59" i="11"/>
  <c r="Z56" i="11"/>
  <c r="Z60" i="11"/>
  <c r="Z144" i="11"/>
  <c r="Z82" i="11"/>
  <c r="Z81" i="11"/>
  <c r="Z58" i="11"/>
  <c r="Z35" i="11"/>
  <c r="Z77" i="11"/>
  <c r="Z70" i="11"/>
  <c r="BA4" i="11"/>
  <c r="BA11"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6" i="11" l="1"/>
  <c r="AA85" i="11"/>
  <c r="AA39" i="11"/>
  <c r="AA17" i="11"/>
  <c r="AA8" i="11"/>
  <c r="AA24" i="11"/>
  <c r="AA194" i="11"/>
  <c r="AA38" i="11"/>
  <c r="AA23" i="11"/>
  <c r="AA193" i="11"/>
  <c r="AA22" i="11"/>
  <c r="AA78" i="11"/>
  <c r="AA71" i="11"/>
  <c r="AA73" i="11"/>
  <c r="AA37" i="11"/>
  <c r="AA84" i="11"/>
  <c r="BA9" i="11"/>
  <c r="AA82" i="11"/>
  <c r="AA60" i="11"/>
  <c r="AA57" i="11"/>
  <c r="AA144" i="11"/>
  <c r="AA77" i="11"/>
  <c r="AA72" i="11"/>
  <c r="AA70" i="11"/>
  <c r="AA36" i="11"/>
  <c r="AA83" i="11"/>
  <c r="AA80" i="11"/>
  <c r="AA79" i="11"/>
  <c r="AA63" i="11"/>
  <c r="AA56" i="11"/>
  <c r="AA81" i="11"/>
  <c r="AA59" i="11"/>
  <c r="AA58" i="11"/>
  <c r="AA35"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16" i="11" l="1"/>
  <c r="AS16" i="11" s="1"/>
  <c r="AB39" i="11"/>
  <c r="AS39" i="11" s="1"/>
  <c r="AB85" i="11"/>
  <c r="AS85" i="11" s="1"/>
  <c r="AB8" i="11"/>
  <c r="AB24" i="11"/>
  <c r="AT24" i="11" s="1"/>
  <c r="AB17" i="11"/>
  <c r="AU16" i="11"/>
  <c r="AE16" i="11"/>
  <c r="AC16" i="11"/>
  <c r="AM16" i="11"/>
  <c r="AH16" i="11"/>
  <c r="AJ16" i="11"/>
  <c r="AD16" i="11"/>
  <c r="AL16" i="11"/>
  <c r="AG16" i="11"/>
  <c r="AI16" i="11"/>
  <c r="AK16" i="11"/>
  <c r="AF16" i="11"/>
  <c r="AN16" i="11"/>
  <c r="AO16" i="11"/>
  <c r="AR16" i="11"/>
  <c r="AP16" i="11"/>
  <c r="AQ16" i="11"/>
  <c r="AT16" i="11"/>
  <c r="AB194" i="11"/>
  <c r="AB38" i="11"/>
  <c r="AR38" i="11" s="1"/>
  <c r="AB23" i="11"/>
  <c r="AR23" i="11" s="1"/>
  <c r="AB193" i="11"/>
  <c r="AK193" i="11" s="1"/>
  <c r="AB22" i="11"/>
  <c r="AQ22" i="11" s="1"/>
  <c r="AB73" i="11"/>
  <c r="AO73" i="11" s="1"/>
  <c r="AB37" i="11"/>
  <c r="AB71" i="11"/>
  <c r="AB84" i="11"/>
  <c r="AP84" i="11" s="1"/>
  <c r="AB78" i="11"/>
  <c r="AQ78" i="11" s="1"/>
  <c r="AB79" i="11"/>
  <c r="AB70" i="11"/>
  <c r="AT70" i="11" s="1"/>
  <c r="AB83" i="11"/>
  <c r="AT83" i="11" s="1"/>
  <c r="AB77" i="11"/>
  <c r="AT77" i="11" s="1"/>
  <c r="AB60" i="11"/>
  <c r="AP60" i="11" s="1"/>
  <c r="AB59" i="11"/>
  <c r="AP59" i="11" s="1"/>
  <c r="AB56" i="11"/>
  <c r="AB82" i="11"/>
  <c r="AB81" i="11"/>
  <c r="AT81" i="11" s="1"/>
  <c r="AB63" i="11"/>
  <c r="AO63" i="11" s="1"/>
  <c r="AB36" i="11"/>
  <c r="AT36" i="11" s="1"/>
  <c r="AB72" i="11"/>
  <c r="AT72" i="11" s="1"/>
  <c r="AB58" i="11"/>
  <c r="AR58" i="11" s="1"/>
  <c r="AB57" i="11"/>
  <c r="AB35" i="11"/>
  <c r="AQ35" i="11" s="1"/>
  <c r="AB80" i="11"/>
  <c r="AB144" i="11"/>
  <c r="AP144"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85" i="11" l="1"/>
  <c r="AT85" i="11"/>
  <c r="AS24" i="11"/>
  <c r="AQ24" i="11"/>
  <c r="AU17" i="11"/>
  <c r="AH17" i="11"/>
  <c r="AD17" i="11"/>
  <c r="AM17" i="11"/>
  <c r="AG17" i="11"/>
  <c r="AF17" i="11"/>
  <c r="AK17" i="11"/>
  <c r="AE17" i="11"/>
  <c r="AJ17" i="11"/>
  <c r="AC17" i="11"/>
  <c r="AI17" i="11"/>
  <c r="AN17" i="11"/>
  <c r="AL17" i="11"/>
  <c r="AO17" i="11"/>
  <c r="AU24" i="11"/>
  <c r="AK24" i="11"/>
  <c r="AG24" i="11"/>
  <c r="AM24" i="11"/>
  <c r="AF24" i="11"/>
  <c r="AE24" i="11"/>
  <c r="AH24" i="11"/>
  <c r="AJ24" i="11"/>
  <c r="AL24" i="11"/>
  <c r="AC24" i="11"/>
  <c r="AD24" i="11"/>
  <c r="AN24" i="11"/>
  <c r="AO24" i="11"/>
  <c r="AI24" i="11"/>
  <c r="AU8" i="11"/>
  <c r="AG8" i="11"/>
  <c r="AK8" i="11"/>
  <c r="AF8" i="11"/>
  <c r="AI8" i="11"/>
  <c r="AH8" i="11"/>
  <c r="AD8" i="11"/>
  <c r="AJ8" i="11"/>
  <c r="AE8" i="11"/>
  <c r="AC8" i="11"/>
  <c r="AM8" i="11"/>
  <c r="AL8" i="11"/>
  <c r="AO8" i="11"/>
  <c r="AN8" i="11"/>
  <c r="AP8" i="11"/>
  <c r="AU85" i="11"/>
  <c r="AD85" i="11"/>
  <c r="AF85" i="11"/>
  <c r="AC85" i="11"/>
  <c r="AJ85" i="11"/>
  <c r="AK85" i="11"/>
  <c r="AG85" i="11"/>
  <c r="AH85" i="11"/>
  <c r="AE85" i="11"/>
  <c r="AL85" i="11"/>
  <c r="AN85" i="11"/>
  <c r="AM85" i="11"/>
  <c r="AI85" i="11"/>
  <c r="AO85" i="11"/>
  <c r="AP85" i="11"/>
  <c r="AU39" i="11"/>
  <c r="AF39" i="11"/>
  <c r="AG39" i="11"/>
  <c r="AJ39" i="11"/>
  <c r="AE39" i="11"/>
  <c r="AH39" i="11"/>
  <c r="AL39" i="11"/>
  <c r="AC39" i="11"/>
  <c r="AM39" i="11"/>
  <c r="AK39" i="11"/>
  <c r="AI39" i="11"/>
  <c r="AD39" i="11"/>
  <c r="AN39" i="11"/>
  <c r="AO39" i="11"/>
  <c r="AS17" i="11"/>
  <c r="AP24" i="11"/>
  <c r="AS8" i="11"/>
  <c r="AT17" i="11"/>
  <c r="AP17" i="11"/>
  <c r="AQ39" i="11"/>
  <c r="AT39" i="11"/>
  <c r="AR17" i="11"/>
  <c r="AQ8" i="11"/>
  <c r="AR85" i="11"/>
  <c r="AQ17" i="11"/>
  <c r="AT8" i="11"/>
  <c r="AR39" i="11"/>
  <c r="AP39" i="11"/>
  <c r="AR24" i="11"/>
  <c r="AR8" i="11"/>
  <c r="AU23" i="11"/>
  <c r="AG23" i="11"/>
  <c r="AD23" i="11"/>
  <c r="AK23" i="11"/>
  <c r="AF23" i="11"/>
  <c r="AE23" i="11"/>
  <c r="AL23" i="11"/>
  <c r="AJ23" i="11"/>
  <c r="AH23" i="11"/>
  <c r="AI23" i="11"/>
  <c r="AC23" i="11"/>
  <c r="AM23" i="11"/>
  <c r="AO23" i="11"/>
  <c r="AS23" i="11"/>
  <c r="AN23" i="11"/>
  <c r="AU38" i="11"/>
  <c r="AJ38" i="11"/>
  <c r="AG38" i="11"/>
  <c r="AD38" i="11"/>
  <c r="AM38" i="11"/>
  <c r="AE38" i="11"/>
  <c r="AF38" i="11"/>
  <c r="AL38" i="11"/>
  <c r="AC38" i="11"/>
  <c r="AI38" i="11"/>
  <c r="AN38" i="11"/>
  <c r="AK38" i="11"/>
  <c r="AH38" i="11"/>
  <c r="AQ38" i="11"/>
  <c r="AP38" i="11"/>
  <c r="AU194" i="11"/>
  <c r="AD194" i="11"/>
  <c r="AF194" i="11"/>
  <c r="AL194" i="11"/>
  <c r="AM194" i="11"/>
  <c r="AC194" i="11"/>
  <c r="AK194" i="11"/>
  <c r="AH194" i="11"/>
  <c r="AE194" i="11"/>
  <c r="AI194" i="11"/>
  <c r="AJ194" i="11"/>
  <c r="AN194" i="11"/>
  <c r="AG194" i="11"/>
  <c r="AO194" i="11"/>
  <c r="AR194" i="11"/>
  <c r="AQ194" i="11"/>
  <c r="AS38" i="11"/>
  <c r="AP194" i="11"/>
  <c r="AQ23" i="11"/>
  <c r="AT194" i="11"/>
  <c r="AO38" i="11"/>
  <c r="AT38" i="11"/>
  <c r="AP23" i="11"/>
  <c r="AT23" i="11"/>
  <c r="AS194" i="11"/>
  <c r="AS193" i="11"/>
  <c r="AP193" i="11"/>
  <c r="AI193" i="11"/>
  <c r="AH193" i="11"/>
  <c r="AR193" i="11"/>
  <c r="AF193" i="11"/>
  <c r="AE193" i="11"/>
  <c r="AQ193" i="11"/>
  <c r="AJ193" i="11"/>
  <c r="AU193" i="11"/>
  <c r="AO193" i="11"/>
  <c r="AC193" i="11"/>
  <c r="AS22" i="11"/>
  <c r="AN193" i="11"/>
  <c r="AG193" i="11"/>
  <c r="AU22" i="11"/>
  <c r="AC22" i="11"/>
  <c r="AH22" i="11"/>
  <c r="AL22" i="11"/>
  <c r="AM22" i="11"/>
  <c r="AG22" i="11"/>
  <c r="AF22" i="11"/>
  <c r="AE22" i="11"/>
  <c r="AN22" i="11"/>
  <c r="AI22" i="11"/>
  <c r="AJ22" i="11"/>
  <c r="AK22" i="11"/>
  <c r="AD22" i="11"/>
  <c r="AP22" i="11"/>
  <c r="AO22" i="11"/>
  <c r="AL193" i="11"/>
  <c r="AD193" i="11"/>
  <c r="AT22" i="11"/>
  <c r="AT193" i="11"/>
  <c r="AM193" i="11"/>
  <c r="AR22" i="11"/>
  <c r="AU71" i="11"/>
  <c r="AH71" i="11"/>
  <c r="AM71" i="11"/>
  <c r="AL71" i="11"/>
  <c r="AC71" i="11"/>
  <c r="AF71" i="11"/>
  <c r="AE71" i="11"/>
  <c r="AK71" i="11"/>
  <c r="AG71" i="11"/>
  <c r="AN71" i="11"/>
  <c r="AD71" i="11"/>
  <c r="AJ71" i="11"/>
  <c r="AI71" i="11"/>
  <c r="AP71" i="11"/>
  <c r="AP73" i="11"/>
  <c r="AR73" i="11"/>
  <c r="AU37" i="11"/>
  <c r="AH37" i="11"/>
  <c r="AF37" i="11"/>
  <c r="AG37" i="11"/>
  <c r="AD37" i="11"/>
  <c r="AI37" i="11"/>
  <c r="AE37" i="11"/>
  <c r="AK37" i="11"/>
  <c r="AC37" i="11"/>
  <c r="AJ37" i="11"/>
  <c r="AL37" i="11"/>
  <c r="AN37" i="11"/>
  <c r="AM37" i="11"/>
  <c r="AO37" i="11"/>
  <c r="AQ71" i="11"/>
  <c r="AU73" i="11"/>
  <c r="AI73" i="11"/>
  <c r="AM73" i="11"/>
  <c r="AC73" i="11"/>
  <c r="AE73" i="11"/>
  <c r="AG73" i="11"/>
  <c r="AD73" i="11"/>
  <c r="AH73" i="11"/>
  <c r="AK73" i="11"/>
  <c r="AL73" i="11"/>
  <c r="AN73" i="11"/>
  <c r="AF73" i="11"/>
  <c r="AJ73" i="11"/>
  <c r="AQ37" i="11"/>
  <c r="AT73" i="11"/>
  <c r="AR37" i="11"/>
  <c r="AS71" i="11"/>
  <c r="AR84" i="11"/>
  <c r="AR78" i="11"/>
  <c r="AQ73" i="11"/>
  <c r="AO71" i="11"/>
  <c r="AT78" i="11"/>
  <c r="AT37" i="11"/>
  <c r="AT84" i="11"/>
  <c r="AS37" i="11"/>
  <c r="AS84" i="11"/>
  <c r="AU78" i="11"/>
  <c r="AE78" i="11"/>
  <c r="AD78" i="11"/>
  <c r="AL78" i="11"/>
  <c r="AG78" i="11"/>
  <c r="AK78" i="11"/>
  <c r="AC78" i="11"/>
  <c r="AM78" i="11"/>
  <c r="AI78" i="11"/>
  <c r="AF78" i="11"/>
  <c r="AJ78" i="11"/>
  <c r="AN78" i="11"/>
  <c r="AH78" i="11"/>
  <c r="AO78" i="11"/>
  <c r="AP78" i="11"/>
  <c r="AT71" i="11"/>
  <c r="AS78" i="11"/>
  <c r="AU84" i="11"/>
  <c r="AI84" i="11"/>
  <c r="AM84" i="11"/>
  <c r="AC84" i="11"/>
  <c r="AK84" i="11"/>
  <c r="AL84" i="11"/>
  <c r="AH84" i="11"/>
  <c r="AG84" i="11"/>
  <c r="AJ84" i="11"/>
  <c r="AF84" i="11"/>
  <c r="AE84" i="11"/>
  <c r="AD84" i="11"/>
  <c r="AN84" i="11"/>
  <c r="AO84" i="11"/>
  <c r="AQ84" i="11"/>
  <c r="AR71" i="11"/>
  <c r="AP37" i="11"/>
  <c r="AS73" i="11"/>
  <c r="AO60" i="11"/>
  <c r="AQ36" i="11"/>
  <c r="AR60" i="11"/>
  <c r="AR83" i="11"/>
  <c r="AN83" i="11"/>
  <c r="AU79" i="11"/>
  <c r="AI79" i="11"/>
  <c r="AD79" i="11"/>
  <c r="AK79" i="11"/>
  <c r="AH79" i="11"/>
  <c r="AJ79" i="11"/>
  <c r="AG79" i="11"/>
  <c r="AL79" i="11"/>
  <c r="AF79" i="11"/>
  <c r="AC79" i="11"/>
  <c r="AM79" i="11"/>
  <c r="AE79" i="11"/>
  <c r="AN79" i="11"/>
  <c r="AQ79" i="11"/>
  <c r="AO79" i="11"/>
  <c r="AS79" i="11"/>
  <c r="AR79" i="11"/>
  <c r="AU80" i="11"/>
  <c r="AE80" i="11"/>
  <c r="AM80" i="11"/>
  <c r="AD80" i="11"/>
  <c r="AI80" i="11"/>
  <c r="AG80" i="11"/>
  <c r="AC80" i="11"/>
  <c r="AH80" i="11"/>
  <c r="AJ80" i="11"/>
  <c r="AK80" i="11"/>
  <c r="AL80" i="11"/>
  <c r="AN80" i="11"/>
  <c r="AO80" i="11"/>
  <c r="AF80" i="11"/>
  <c r="AP80" i="11"/>
  <c r="AU82" i="11"/>
  <c r="AK82" i="11"/>
  <c r="AG82" i="11"/>
  <c r="AH82" i="11"/>
  <c r="AF82" i="11"/>
  <c r="AE82" i="11"/>
  <c r="AD82" i="11"/>
  <c r="AM82" i="11"/>
  <c r="AC82" i="11"/>
  <c r="AL82" i="11"/>
  <c r="AI82" i="11"/>
  <c r="AJ82" i="11"/>
  <c r="AN82" i="11"/>
  <c r="AP82" i="11"/>
  <c r="AS82" i="11"/>
  <c r="AQ82" i="11"/>
  <c r="AO82" i="11"/>
  <c r="AS63" i="11"/>
  <c r="AT60" i="11"/>
  <c r="AP83" i="11"/>
  <c r="AP79" i="11"/>
  <c r="AU56" i="11"/>
  <c r="AK56" i="11"/>
  <c r="AC56" i="11"/>
  <c r="AG56" i="11"/>
  <c r="AL56" i="11"/>
  <c r="AJ56" i="11"/>
  <c r="AI56" i="11"/>
  <c r="AH56" i="11"/>
  <c r="AM56" i="11"/>
  <c r="AE56" i="11"/>
  <c r="AF56" i="11"/>
  <c r="AD56" i="11"/>
  <c r="AN56" i="11"/>
  <c r="AQ56" i="11"/>
  <c r="AP56" i="11"/>
  <c r="AO56" i="11"/>
  <c r="AS56" i="11"/>
  <c r="AT79" i="11"/>
  <c r="AU57" i="11"/>
  <c r="AK57" i="11"/>
  <c r="AG57" i="11"/>
  <c r="AL57" i="11"/>
  <c r="AI57" i="11"/>
  <c r="AJ57" i="11"/>
  <c r="AM57" i="11"/>
  <c r="AC57" i="11"/>
  <c r="AF57" i="11"/>
  <c r="AE57" i="11"/>
  <c r="AD57" i="11"/>
  <c r="AH57" i="11"/>
  <c r="AN57" i="11"/>
  <c r="AP57" i="11"/>
  <c r="AS57" i="11"/>
  <c r="AQ57" i="11"/>
  <c r="AU59" i="11"/>
  <c r="AG59" i="11"/>
  <c r="AJ59" i="11"/>
  <c r="AE59" i="11"/>
  <c r="AL59" i="11"/>
  <c r="AF59" i="11"/>
  <c r="AK59" i="11"/>
  <c r="AD59" i="11"/>
  <c r="AH59" i="11"/>
  <c r="AI59" i="11"/>
  <c r="AM59" i="11"/>
  <c r="AC59" i="11"/>
  <c r="AN59" i="11"/>
  <c r="AR59" i="11"/>
  <c r="AS59" i="11"/>
  <c r="AO59" i="11"/>
  <c r="AQ144" i="11"/>
  <c r="AQ59" i="11"/>
  <c r="AT144" i="11"/>
  <c r="AT56" i="11"/>
  <c r="AU58" i="11"/>
  <c r="AM58" i="11"/>
  <c r="AC58" i="11"/>
  <c r="AH58" i="11"/>
  <c r="AD58" i="11"/>
  <c r="AK58" i="11"/>
  <c r="AE58" i="11"/>
  <c r="AF58" i="11"/>
  <c r="AL58" i="11"/>
  <c r="AJ58" i="11"/>
  <c r="AO58" i="11"/>
  <c r="AQ58" i="11"/>
  <c r="AG58" i="11"/>
  <c r="AP58" i="11"/>
  <c r="AS58" i="11"/>
  <c r="AN58" i="11"/>
  <c r="AI58" i="11"/>
  <c r="AU60" i="11"/>
  <c r="AH60" i="11"/>
  <c r="AL60" i="11"/>
  <c r="AI60" i="11"/>
  <c r="AG60" i="11"/>
  <c r="AM60" i="11"/>
  <c r="AD60" i="11"/>
  <c r="AF60" i="11"/>
  <c r="AE60" i="11"/>
  <c r="AJ60" i="11"/>
  <c r="AN60" i="11"/>
  <c r="AK60" i="11"/>
  <c r="AC60" i="11"/>
  <c r="AR63" i="11"/>
  <c r="AR80" i="11"/>
  <c r="AT59" i="11"/>
  <c r="AT58" i="11"/>
  <c r="AT35" i="11"/>
  <c r="AS35" i="11"/>
  <c r="AU81" i="11"/>
  <c r="AM81" i="11"/>
  <c r="AD81" i="11"/>
  <c r="AN81" i="11"/>
  <c r="AE81" i="11"/>
  <c r="AH81" i="11"/>
  <c r="AC81" i="11"/>
  <c r="AG81" i="11"/>
  <c r="AL81" i="11"/>
  <c r="AF81" i="11"/>
  <c r="AI81" i="11"/>
  <c r="AK81" i="11"/>
  <c r="AJ81" i="11"/>
  <c r="AS81" i="11"/>
  <c r="AP81" i="11"/>
  <c r="AO81" i="11"/>
  <c r="AQ81" i="11"/>
  <c r="AR81" i="11"/>
  <c r="AP35" i="11"/>
  <c r="AU72" i="11"/>
  <c r="AK72" i="11"/>
  <c r="AG72" i="11"/>
  <c r="AM72" i="11"/>
  <c r="AL72" i="11"/>
  <c r="AH72" i="11"/>
  <c r="AD72" i="11"/>
  <c r="AF72" i="11"/>
  <c r="AJ72" i="11"/>
  <c r="AI72" i="11"/>
  <c r="AE72" i="11"/>
  <c r="AC72" i="11"/>
  <c r="AP72" i="11"/>
  <c r="AO72" i="11"/>
  <c r="AR72" i="11"/>
  <c r="AQ72" i="11"/>
  <c r="AN72" i="11"/>
  <c r="AS72" i="11"/>
  <c r="AU77" i="11"/>
  <c r="AM77" i="11"/>
  <c r="AF77" i="11"/>
  <c r="AH77" i="11"/>
  <c r="AK77" i="11"/>
  <c r="AD77" i="11"/>
  <c r="AE77" i="11"/>
  <c r="AC77" i="11"/>
  <c r="AJ77" i="11"/>
  <c r="AI77" i="11"/>
  <c r="AL77" i="11"/>
  <c r="AN77" i="11"/>
  <c r="AQ77" i="11"/>
  <c r="AO77" i="11"/>
  <c r="AP77" i="11"/>
  <c r="AG77" i="11"/>
  <c r="AS77" i="11"/>
  <c r="AR77" i="11"/>
  <c r="AQ63" i="11"/>
  <c r="AQ80" i="11"/>
  <c r="AO144" i="11"/>
  <c r="AR57" i="11"/>
  <c r="AQ60" i="11"/>
  <c r="AU35" i="11"/>
  <c r="AK35" i="11"/>
  <c r="AN35" i="11"/>
  <c r="AI35" i="11"/>
  <c r="AM35" i="11"/>
  <c r="AG35" i="11"/>
  <c r="AF35" i="11"/>
  <c r="AD35" i="11"/>
  <c r="AC35" i="11"/>
  <c r="AJ35" i="11"/>
  <c r="AE35" i="11"/>
  <c r="AL35" i="11"/>
  <c r="AH35" i="11"/>
  <c r="AO35" i="11"/>
  <c r="AR35" i="11"/>
  <c r="AU36" i="11"/>
  <c r="AI36" i="11"/>
  <c r="AM36" i="11"/>
  <c r="AN36" i="11"/>
  <c r="AG36" i="11"/>
  <c r="AO36" i="11"/>
  <c r="AP36" i="11"/>
  <c r="AK36" i="11"/>
  <c r="AE36" i="11"/>
  <c r="AR36" i="11"/>
  <c r="AJ36" i="11"/>
  <c r="AC36" i="11"/>
  <c r="AF36" i="11"/>
  <c r="AL36" i="11"/>
  <c r="AD36" i="11"/>
  <c r="AS36" i="11"/>
  <c r="AH36" i="11"/>
  <c r="AU83" i="11"/>
  <c r="AG83" i="11"/>
  <c r="AC83" i="11"/>
  <c r="AJ83" i="11"/>
  <c r="AO83" i="11"/>
  <c r="AD83" i="11"/>
  <c r="AK83" i="11"/>
  <c r="AE83" i="11"/>
  <c r="AH83" i="11"/>
  <c r="AM83" i="11"/>
  <c r="AF83" i="11"/>
  <c r="AS83" i="11"/>
  <c r="AI83" i="11"/>
  <c r="AL83" i="11"/>
  <c r="AQ83" i="11"/>
  <c r="AT80" i="11"/>
  <c r="AR82" i="11"/>
  <c r="AO57" i="11"/>
  <c r="AS80" i="11"/>
  <c r="AU144" i="11"/>
  <c r="AN144" i="11"/>
  <c r="AG144" i="11"/>
  <c r="AH144" i="11"/>
  <c r="AL144" i="11"/>
  <c r="AC144" i="11"/>
  <c r="AM144" i="11"/>
  <c r="AI144" i="11"/>
  <c r="AF144" i="11"/>
  <c r="AE144" i="11"/>
  <c r="AJ144" i="11"/>
  <c r="AD144" i="11"/>
  <c r="AK144" i="11"/>
  <c r="AS144" i="11"/>
  <c r="AU63" i="11"/>
  <c r="AK63" i="11"/>
  <c r="AJ63" i="11"/>
  <c r="AH63" i="11"/>
  <c r="AM63" i="11"/>
  <c r="AE63" i="11"/>
  <c r="AD63" i="11"/>
  <c r="AI63" i="11"/>
  <c r="AG63" i="11"/>
  <c r="AF63" i="11"/>
  <c r="AL63" i="11"/>
  <c r="AN63" i="11"/>
  <c r="AC63" i="11"/>
  <c r="AP63" i="11"/>
  <c r="AU70" i="11"/>
  <c r="AL70" i="11"/>
  <c r="AN70" i="11"/>
  <c r="AC70" i="11"/>
  <c r="AD70" i="11"/>
  <c r="AE70" i="11"/>
  <c r="AI70" i="11"/>
  <c r="AF70" i="11"/>
  <c r="AJ70" i="11"/>
  <c r="AG70" i="11"/>
  <c r="AK70" i="11"/>
  <c r="AH70" i="11"/>
  <c r="AM70" i="11"/>
  <c r="AR70" i="11"/>
  <c r="AO70" i="11"/>
  <c r="AQ70" i="11"/>
  <c r="AS70" i="11"/>
  <c r="AP70" i="11"/>
  <c r="AT63" i="11"/>
  <c r="AR144" i="11"/>
  <c r="AS60" i="11"/>
  <c r="AT82" i="11"/>
  <c r="AT57" i="11"/>
  <c r="AR56"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9" i="11" l="1"/>
  <c r="BC9" i="11" s="1"/>
  <c r="BC10" i="11"/>
  <c r="BC6" i="11"/>
  <c r="BB11" i="11"/>
  <c r="BC11"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<sst xmlns="http://schemas.openxmlformats.org/spreadsheetml/2006/main" count="2741" uniqueCount="580">
  <si>
    <t>Hoone nimetus:</t>
  </si>
  <si>
    <t>Haldushoone</t>
  </si>
  <si>
    <t>Aadress:</t>
  </si>
  <si>
    <t>Tartu mnt 85, Lasnamäe LO, Tallinna linn, Harju maakond</t>
  </si>
  <si>
    <t>Maapealsed korrused:</t>
  </si>
  <si>
    <t>03</t>
  </si>
  <si>
    <t>Maa-alused korrused:</t>
  </si>
  <si>
    <t>Töö number:</t>
  </si>
  <si>
    <t>4495-20</t>
  </si>
  <si>
    <t>Mõõdistaja:</t>
  </si>
  <si>
    <t>Geodeesi24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</si>
  <si>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</si>
  <si>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</si>
  <si>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</si>
  <si>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</si>
  <si>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</si>
  <si>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</si>
  <si>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</si>
  <si>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</si>
  <si>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</si>
  <si>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</si>
  <si>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</si>
  <si>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</si>
  <si>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</si>
  <si>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</si>
  <si>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</si>
  <si>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</si>
  <si>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</si>
  <si>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</si>
  <si>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</si>
  <si>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</si>
  <si>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</si>
  <si>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</si>
  <si>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</si>
  <si>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</si>
  <si>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</si>
  <si>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</si>
  <si>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</si>
  <si>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</si>
  <si>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</si>
  <si>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</si>
  <si>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</si>
  <si>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</si>
  <si>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</si>
  <si>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</si>
  <si>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</si>
  <si>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</si>
  <si>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</si>
  <si>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</si>
  <si>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</si>
  <si>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</si>
  <si>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</si>
  <si>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</si>
  <si>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</si>
  <si>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</si>
  <si>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</si>
  <si>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</si>
  <si>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</si>
  <si>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</si>
  <si>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</si>
  <si>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</si>
  <si>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</si>
  <si>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</si>
  <si>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</si>
  <si>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</si>
  <si>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</si>
  <si>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</si>
  <si>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</si>
  <si>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</si>
  <si>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</si>
  <si>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</si>
  <si>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</si>
  <si>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</si>
  <si>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</si>
  <si>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</si>
  <si>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</si>
  <si>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</si>
  <si>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</si>
  <si>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</si>
  <si>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</si>
  <si>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</si>
  <si>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</si>
  <si>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</si>
  <si>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</si>
  <si>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</si>
  <si>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</si>
  <si>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</si>
  <si>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Tuulekoda</t>
  </si>
  <si>
    <t>83 Sissepääsuruumid</t>
  </si>
  <si>
    <t>Ühiskasutuses hoone pind</t>
  </si>
  <si>
    <t>102</t>
  </si>
  <si>
    <t>Aatrium/Fuajee</t>
  </si>
  <si>
    <t>91 Horisontaalliiklusruumid</t>
  </si>
  <si>
    <t>102A</t>
  </si>
  <si>
    <t>VERTIKAALSETE ÜHENDUSTEEDE PIND</t>
  </si>
  <si>
    <t>Trepp/Trepikoda</t>
  </si>
  <si>
    <t>92 Vertikaalliiklusruumid</t>
  </si>
  <si>
    <t>102B</t>
  </si>
  <si>
    <t>Nõupidamise ruum</t>
  </si>
  <si>
    <t>21 Bürooruumid</t>
  </si>
  <si>
    <t>Ainukasutuses pind</t>
  </si>
  <si>
    <t>Riigi Kinnisvara AS</t>
  </si>
  <si>
    <t>102D</t>
  </si>
  <si>
    <t>103</t>
  </si>
  <si>
    <t>104</t>
  </si>
  <si>
    <t>Kööginurk/Köök</t>
  </si>
  <si>
    <t>62 Töökoha söögitoad</t>
  </si>
  <si>
    <t>105</t>
  </si>
  <si>
    <t>Koridor</t>
  </si>
  <si>
    <t>RKAS, VPK</t>
  </si>
  <si>
    <t>Ühiskasutuses muu pind (korrus)</t>
  </si>
  <si>
    <t>105a</t>
  </si>
  <si>
    <t>Vabariigi Presidendi Kantselei</t>
  </si>
  <si>
    <t>106</t>
  </si>
  <si>
    <t>Saal</t>
  </si>
  <si>
    <t>33 Loengusaalid</t>
  </si>
  <si>
    <t>107</t>
  </si>
  <si>
    <t>Kabinet/Büroo</t>
  </si>
  <si>
    <t>108</t>
  </si>
  <si>
    <t>109</t>
  </si>
  <si>
    <t>110</t>
  </si>
  <si>
    <t>111</t>
  </si>
  <si>
    <t>112</t>
  </si>
  <si>
    <t>113</t>
  </si>
  <si>
    <t>114</t>
  </si>
  <si>
    <t>Abiruum</t>
  </si>
  <si>
    <t>23 Äriruumide abiruumid</t>
  </si>
  <si>
    <t>115</t>
  </si>
  <si>
    <t>115A</t>
  </si>
  <si>
    <t>116</t>
  </si>
  <si>
    <t>Hoiuruum/Ladu</t>
  </si>
  <si>
    <t>52 Laod</t>
  </si>
  <si>
    <t>117</t>
  </si>
  <si>
    <t>118</t>
  </si>
  <si>
    <t>Arhiiv</t>
  </si>
  <si>
    <t>53 Arhiivid</t>
  </si>
  <si>
    <t>119</t>
  </si>
  <si>
    <t>120</t>
  </si>
  <si>
    <t>Pesuruum</t>
  </si>
  <si>
    <t>72 Pesuruumid</t>
  </si>
  <si>
    <t>121</t>
  </si>
  <si>
    <t>Riietusruum</t>
  </si>
  <si>
    <t>71 Riietusruumid</t>
  </si>
  <si>
    <t>122</t>
  </si>
  <si>
    <t>WC</t>
  </si>
  <si>
    <t>73 WC-ruumid</t>
  </si>
  <si>
    <t>123</t>
  </si>
  <si>
    <t>Koristus- ja hooldusruum</t>
  </si>
  <si>
    <t>86 Koristus- ja hooldusruumid</t>
  </si>
  <si>
    <t>124</t>
  </si>
  <si>
    <t>Eesruum</t>
  </si>
  <si>
    <t>125</t>
  </si>
  <si>
    <t>TEHNOPIND</t>
  </si>
  <si>
    <t>Gaasiruum</t>
  </si>
  <si>
    <t>94 Kütte- ja veehooldusruumid</t>
  </si>
  <si>
    <t>126</t>
  </si>
  <si>
    <t>127</t>
  </si>
  <si>
    <t>128</t>
  </si>
  <si>
    <t>128A</t>
  </si>
  <si>
    <t>129</t>
  </si>
  <si>
    <t>Aktiivne vakantsus</t>
  </si>
  <si>
    <t>130</t>
  </si>
  <si>
    <t>131</t>
  </si>
  <si>
    <t>132</t>
  </si>
  <si>
    <t>133</t>
  </si>
  <si>
    <t>134</t>
  </si>
  <si>
    <t>135</t>
  </si>
  <si>
    <t>136</t>
  </si>
  <si>
    <t>137</t>
  </si>
  <si>
    <t>138</t>
  </si>
  <si>
    <t>139</t>
  </si>
  <si>
    <t>140</t>
  </si>
  <si>
    <t>141</t>
  </si>
  <si>
    <t>142</t>
  </si>
  <si>
    <t>143</t>
  </si>
  <si>
    <t>144</t>
  </si>
  <si>
    <t>145</t>
  </si>
  <si>
    <t>146</t>
  </si>
  <si>
    <t>Soojasõlm</t>
  </si>
  <si>
    <t>147</t>
  </si>
  <si>
    <t>Katlaruum</t>
  </si>
  <si>
    <t>148</t>
  </si>
  <si>
    <t>148A</t>
  </si>
  <si>
    <t>148B</t>
  </si>
  <si>
    <t>148C</t>
  </si>
  <si>
    <t>149</t>
  </si>
  <si>
    <t>150</t>
  </si>
  <si>
    <t>151</t>
  </si>
  <si>
    <t>Lift</t>
  </si>
  <si>
    <t>152</t>
  </si>
  <si>
    <t>153</t>
  </si>
  <si>
    <t>Majandus- ja Kommunikatsiooniministeerium</t>
  </si>
  <si>
    <t>154</t>
  </si>
  <si>
    <t>155</t>
  </si>
  <si>
    <t>156</t>
  </si>
  <si>
    <t>Rahandusministeerium</t>
  </si>
  <si>
    <t>156A</t>
  </si>
  <si>
    <t>157</t>
  </si>
  <si>
    <t>158</t>
  </si>
  <si>
    <t>MKM, RAM</t>
  </si>
  <si>
    <t>159</t>
  </si>
  <si>
    <t>160</t>
  </si>
  <si>
    <t>161</t>
  </si>
  <si>
    <t>162</t>
  </si>
  <si>
    <t>163</t>
  </si>
  <si>
    <t>164</t>
  </si>
  <si>
    <t>165</t>
  </si>
  <si>
    <t>166</t>
  </si>
  <si>
    <t>169</t>
  </si>
  <si>
    <t>170</t>
  </si>
  <si>
    <t>171</t>
  </si>
  <si>
    <t>172</t>
  </si>
  <si>
    <t>173</t>
  </si>
  <si>
    <t>Sideruum/Nõrkvool</t>
  </si>
  <si>
    <t>97 Elektrotehnilised ruumid</t>
  </si>
  <si>
    <t>174</t>
  </si>
  <si>
    <t>175</t>
  </si>
  <si>
    <t>177</t>
  </si>
  <si>
    <t>02</t>
  </si>
  <si>
    <t>201</t>
  </si>
  <si>
    <t>201A</t>
  </si>
  <si>
    <t>Šaht</t>
  </si>
  <si>
    <t>202</t>
  </si>
  <si>
    <t>Ooteruum/Teenindusruum</t>
  </si>
  <si>
    <t>22 Äriruumid</t>
  </si>
  <si>
    <t>203</t>
  </si>
  <si>
    <t>204</t>
  </si>
  <si>
    <t>205</t>
  </si>
  <si>
    <t>206</t>
  </si>
  <si>
    <t>207</t>
  </si>
  <si>
    <t>208</t>
  </si>
  <si>
    <t>209</t>
  </si>
  <si>
    <t>210</t>
  </si>
  <si>
    <t>Puhkeruum</t>
  </si>
  <si>
    <t>48 Puhke- ja huvialaruumid</t>
  </si>
  <si>
    <t>211</t>
  </si>
  <si>
    <t>212</t>
  </si>
  <si>
    <t>213</t>
  </si>
  <si>
    <t>Töökoda</t>
  </si>
  <si>
    <t>35 Kutseõppeasutuse töökojad</t>
  </si>
  <si>
    <t>214</t>
  </si>
  <si>
    <t>215</t>
  </si>
  <si>
    <t>216</t>
  </si>
  <si>
    <t>217</t>
  </si>
  <si>
    <t>218</t>
  </si>
  <si>
    <t>Garderoob</t>
  </si>
  <si>
    <t>51 Garderoobiruumid</t>
  </si>
  <si>
    <t>219</t>
  </si>
  <si>
    <t>220</t>
  </si>
  <si>
    <t>221</t>
  </si>
  <si>
    <t>222</t>
  </si>
  <si>
    <t>223</t>
  </si>
  <si>
    <t>224</t>
  </si>
  <si>
    <t>225</t>
  </si>
  <si>
    <t>226</t>
  </si>
  <si>
    <t>227</t>
  </si>
  <si>
    <t>228</t>
  </si>
  <si>
    <t>229</t>
  </si>
  <si>
    <t>230</t>
  </si>
  <si>
    <t>231</t>
  </si>
  <si>
    <t>232</t>
  </si>
  <si>
    <t>233</t>
  </si>
  <si>
    <t>234</t>
  </si>
  <si>
    <t>235</t>
  </si>
  <si>
    <t>Server</t>
  </si>
  <si>
    <t>236</t>
  </si>
  <si>
    <t>237</t>
  </si>
  <si>
    <t>238</t>
  </si>
  <si>
    <t>239</t>
  </si>
  <si>
    <t>240</t>
  </si>
  <si>
    <t>241</t>
  </si>
  <si>
    <t>242</t>
  </si>
  <si>
    <t>243</t>
  </si>
  <si>
    <t>244</t>
  </si>
  <si>
    <t>245</t>
  </si>
  <si>
    <t>246</t>
  </si>
  <si>
    <t>Lüüs</t>
  </si>
  <si>
    <t>247</t>
  </si>
  <si>
    <t>248</t>
  </si>
  <si>
    <t>249</t>
  </si>
  <si>
    <t>250</t>
  </si>
  <si>
    <t>251</t>
  </si>
  <si>
    <t>TR2</t>
  </si>
  <si>
    <t>TR3</t>
  </si>
  <si>
    <t>301</t>
  </si>
  <si>
    <t>301A</t>
  </si>
  <si>
    <t>302</t>
  </si>
  <si>
    <t>Ühiskasutuses korruse pind</t>
  </si>
  <si>
    <t>302a</t>
  </si>
  <si>
    <t>Eesti Geoloogiateenistus</t>
  </si>
  <si>
    <t>303</t>
  </si>
  <si>
    <t>304</t>
  </si>
  <si>
    <t>305</t>
  </si>
  <si>
    <t>306</t>
  </si>
  <si>
    <t>307</t>
  </si>
  <si>
    <t>308</t>
  </si>
  <si>
    <t>Vent ruum</t>
  </si>
  <si>
    <t>96 Ventilatsiooniruumid</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</si>
  <si>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</si>
  <si>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</si>
  <si>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</si>
  <si>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</si>
  <si>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</si>
  <si>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</si>
  <si>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</si>
  <si>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</si>
  <si>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</si>
  <si>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</si>
  <si>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</si>
  <si>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</si>
  <si>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</si>
  <si>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</si>
  <si>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</si>
  <si>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</si>
  <si>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</si>
  <si>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</si>
  <si>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</si>
  <si>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</si>
  <si>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</si>
  <si>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</si>
  <si>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</si>
  <si>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</si>
  <si>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332</t>
  </si>
  <si>
    <t>333</t>
  </si>
  <si>
    <t>334</t>
  </si>
  <si>
    <t>335</t>
  </si>
  <si>
    <t>336</t>
  </si>
  <si>
    <t>337</t>
  </si>
  <si>
    <t>338</t>
  </si>
  <si>
    <t>339</t>
  </si>
  <si>
    <t>340</t>
  </si>
  <si>
    <t>341</t>
  </si>
  <si>
    <t>342</t>
  </si>
  <si>
    <t>343</t>
  </si>
  <si>
    <t>344</t>
  </si>
  <si>
    <t>344A</t>
  </si>
  <si>
    <t>64 Köögiruumid</t>
  </si>
  <si>
    <t>345</t>
  </si>
  <si>
    <t>347</t>
  </si>
  <si>
    <t>TALO tüüpruumide nimestiku vasted</t>
  </si>
  <si>
    <t>Ruumi kategooria</t>
  </si>
  <si>
    <t>Abiveerg</t>
  </si>
  <si>
    <t>Rõdu</t>
  </si>
  <si>
    <t>98 Välisruumid</t>
  </si>
  <si>
    <t>KORRUSE AVATUD NETOPIND</t>
  </si>
  <si>
    <t>Terrass</t>
  </si>
  <si>
    <t>Varjualune</t>
  </si>
  <si>
    <t>Alajaam/Trafo/Jaotla</t>
  </si>
  <si>
    <t>Basseini tehniline ruum</t>
  </si>
  <si>
    <t>Boileriruum</t>
  </si>
  <si>
    <t>Elektrikilp</t>
  </si>
  <si>
    <t>Generaatoriruum</t>
  </si>
  <si>
    <t>Hoolderuum</t>
  </si>
  <si>
    <t>99 Liigitamata liiklus- ja tehnoruumid</t>
  </si>
  <si>
    <t>Jahutusruum</t>
  </si>
  <si>
    <t>Kütusehoidla</t>
  </si>
  <si>
    <t>Lifti masinaruum</t>
  </si>
  <si>
    <t>Pumpla</t>
  </si>
  <si>
    <t>Samarõhukamber</t>
  </si>
  <si>
    <t>Sprinkler/Tuletõrje pump</t>
  </si>
  <si>
    <t>UPS-ruum</t>
  </si>
  <si>
    <t>Veemõõdusõlm</t>
  </si>
  <si>
    <t>Õhuvõtukamber</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</si>
  <si>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</si>
  <si>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</si>
  <si>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</si>
  <si>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</si>
  <si>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</si>
  <si>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</si>
  <si>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</si>
  <si>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</si>
  <si>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</si>
  <si>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</si>
  <si>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</si>
  <si>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</si>
  <si>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</si>
  <si>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</si>
  <si>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</si>
  <si>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</si>
  <si>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</si>
  <si>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</si>
  <si>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</si>
  <si>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</si>
  <si>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</si>
  <si>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</si>
  <si>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</si>
  <si>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</si>
  <si>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</si>
  <si>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</si>
  <si>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</si>
  <si>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</si>
  <si>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</si>
  <si>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</si>
  <si>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</si>
  <si>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</si>
  <si>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</si>
  <si>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</si>
  <si>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</si>
  <si>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</si>
  <si>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</si>
  <si>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</si>
  <si>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</si>
  <si>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</si>
  <si>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</si>
  <si>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</si>
  <si>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</si>
  <si>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</si>
  <si>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</si>
  <si>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</si>
  <si>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</si>
  <si>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Näitusesaal/Muuseum</t>
  </si>
  <si>
    <t>46 Kultuuriasutuste ruumid</t>
  </si>
  <si>
    <t>84 Avalikud teenindusruumid</t>
  </si>
  <si>
    <t>Parkla</t>
  </si>
  <si>
    <t>89 Liigitamata ühisruumid</t>
  </si>
  <si>
    <t>75 Puhketoad</t>
  </si>
  <si>
    <t>Pööning/Katusealune</t>
  </si>
  <si>
    <t>Raamatukogu</t>
  </si>
  <si>
    <t>39 Liigitamata õpperuumid</t>
  </si>
  <si>
    <t>Relvaruum</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</si>
  <si>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</si>
  <si>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</si>
  <si>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</si>
  <si>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</si>
  <si>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</si>
  <si>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</si>
  <si>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</si>
  <si>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</si>
  <si>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</si>
  <si>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</si>
  <si>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</si>
  <si>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</si>
  <si>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</si>
  <si>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</si>
  <si>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</si>
  <si>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</si>
  <si>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</si>
  <si>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</si>
  <si>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</si>
  <si>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</si>
  <si>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</si>
  <si>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</si>
  <si>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</si>
  <si>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</si>
  <si>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</si>
  <si>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</si>
  <si>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</si>
  <si>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</si>
  <si>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</si>
  <si>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</si>
  <si>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</si>
  <si>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</si>
  <si>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</si>
  <si>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</si>
  <si>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</si>
  <si>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</si>
  <si>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</si>
  <si>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</si>
  <si>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</si>
  <si>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</si>
  <si>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</si>
  <si>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</si>
  <si>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</si>
  <si>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</si>
  <si>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</si>
  <si>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</si>
  <si>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</si>
  <si>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</si>
  <si>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</si>
  <si>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</si>
  <si>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</si>
  <si>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</si>
  <si>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</si>
  <si>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</si>
  <si>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</si>
  <si>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</si>
  <si>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</si>
  <si>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</si>
  <si>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</si>
  <si>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</si>
  <si>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</si>
  <si>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</si>
  <si>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</si>
  <si>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</si>
  <si>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</si>
  <si>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</si>
  <si>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</si>
  <si>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</si>
  <si>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</si>
  <si>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</si>
  <si>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</si>
  <si>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</si>
  <si>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</si>
  <si>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</si>
  <si>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</si>
  <si>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</si>
  <si>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</si>
  <si>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</si>
  <si>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</si>
  <si>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</si>
  <si>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</si>
  <si>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</si>
  <si>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</si>
  <si>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</si>
  <si>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</si>
  <si>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</si>
  <si>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</si>
  <si>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</si>
  <si>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</si>
  <si>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</si>
  <si>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</si>
  <si>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</si>
  <si>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</si>
  <si>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</si>
  <si>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</si>
  <si>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</si>
  <si>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</si>
  <si>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</si>
  <si>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</si>
  <si>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</si>
  <si>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</si>
  <si>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</si>
  <si>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</si>
  <si>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</si>
  <si>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</si>
  <si>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</si>
  <si>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</si>
  <si>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</si>
  <si>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</si>
  <si>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</si>
  <si>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</si>
  <si>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</si>
  <si>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</si>
  <si>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</si>
  <si>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</si>
  <si>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</si>
  <si>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</si>
  <si>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</si>
  <si>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</si>
  <si>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</si>
  <si>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</si>
  <si>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</si>
  <si>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</si>
  <si>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</si>
  <si>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</si>
  <si>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</si>
  <si>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</si>
  <si>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</si>
  <si>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</si>
  <si>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</si>
  <si>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</si>
  <si>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</si>
  <si>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</si>
  <si>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</si>
  <si>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</si>
  <si>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</si>
  <si>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</si>
  <si>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</si>
  <si>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</si>
  <si>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</si>
  <si>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</si>
  <si>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</si>
  <si>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</si>
  <si>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</si>
  <si>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</si>
  <si>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</si>
  <si>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</si>
  <si>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</si>
  <si>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</si>
  <si>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</si>
  <si>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TARTU851_11</t>
  </si>
  <si>
    <t>TARTU851_12</t>
  </si>
  <si>
    <t>TARTUMNT855_01</t>
  </si>
  <si>
    <t>TARTUMNT855_02</t>
  </si>
  <si>
    <t>TARTUMNT855_03</t>
  </si>
  <si>
    <t>108a</t>
  </si>
  <si>
    <t>RKAS, VPK, aktiivne vakants</t>
  </si>
  <si>
    <t>NB! Lisa üürnike nimikiri siia</t>
  </si>
  <si>
    <t>105b</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</si>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</sst>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70" zoomScaleNormal="70" workbookViewId="0">
      <pane ySplit="2" topLeftCell="A3" activePane="bottomLeft" state="frozen"/>
      <selection activeCell="G1" sqref="G1"/>
      <selection pane="bottomLeft" activeCell="BF30" sqref="BF30"/>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39.42578125" style="9" customWidth="1"/>
    <col min="50" max="50" width="17"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1.28515625" style="9" customWidth="1"/>
    <col min="59" max="59" width="25.7109375" style="9" customWidth="1"/>
    <col min="60" max="16384" width="9.140625" style="9"/>
  </cols>
  <sheetData>
    <row r="1" spans="1:59" x14ac:dyDescent="0.25">
      <c r="J1" s="34" t="s">
        <v>565</v>
      </c>
      <c r="AB1" s="30"/>
      <c r="AC1" s="34" t="s">
        <v>565</v>
      </c>
      <c r="AU1" s="30"/>
      <c r="AV1" s="30"/>
      <c r="AW1" s="25" t="str">
        <f>IF(SIGN(COUNTIFS(Tabel1[Jaotus],"Ainukasutuses pind",Tabel1[Üürnik],"")+COUNTIFS(Tabel1[Jaotus],"&lt;&gt;Ainukasutuses pind",Tabel1[Üürnik],"*"))=0,"","Kontrolli Eksplikatsiooni lehel punasega värvitud väljasid")</f>
        <v/>
      </c>
      <c r="BF1" s="25" t="s">
        <v>577</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Riigi Kinnisvara AS</v>
      </c>
      <c r="K2" s="13" t="str">
        <f ca="1">Eksplikatsioon!P4</f>
        <v>Eesti Geoloogiateenistus</v>
      </c>
      <c r="L2" s="13" t="str">
        <f ca="1">Eksplikatsioon!Q4</f>
        <v>Rahandusministeerium</v>
      </c>
      <c r="M2" s="13" t="str">
        <f ca="1">Eksplikatsioon!R4</f>
        <v>Majandus- ja Kommunikatsiooniministeerium</v>
      </c>
      <c r="N2" s="13" t="str">
        <f ca="1">Eksplikatsioon!S4</f>
        <v>Vabariigi Presidendi Kantselei</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Majandus- ja Kommunikatsiooniministeerium</v>
      </c>
      <c r="AG2" s="13" t="str">
        <f ca="1">Eksplikatsioon!S4</f>
        <v>Vabariigi Presidendi Kantselei</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100</v>
      </c>
      <c r="AZ2" s="100" t="s">
        <v>566</v>
      </c>
      <c r="BA2" s="100" t="s">
        <v>89</v>
      </c>
      <c r="BB2" s="100" t="s">
        <v>567</v>
      </c>
      <c r="BC2" s="100" t="s">
        <v>568</v>
      </c>
      <c r="BD2" s="100" t="s">
        <v>569</v>
      </c>
      <c r="BF2" s="101" t="s">
        <v>81</v>
      </c>
      <c r="BG2" s="101" t="s">
        <v>82</v>
      </c>
    </row>
    <row r="3" spans="1:59" x14ac:dyDescent="0.25">
      <c r="A3" s="23" t="str">
        <f>IF(Eksplikatsioon!A5=0,"",Eksplikatsioon!A5)</f>
        <v>01</v>
      </c>
      <c r="B3" s="56" t="str">
        <f>IF(Eksplikatsioon!B5=0,"",Eksplikatsioon!B5)</f>
        <v>100</v>
      </c>
      <c r="C3" s="23" t="str">
        <f>IF(Eksplikatsioon!C5=0,"",Eksplikatsioon!C5)</f>
        <v>ÜÜRITAV PIND</v>
      </c>
      <c r="D3" s="23" t="str">
        <f>IF(Eksplikatsioon!D5=0,"",Eksplikatsioon!D5)</f>
        <v>Saal</v>
      </c>
      <c r="E3" s="54">
        <f>IF(Eksplikatsioon!F5=0,"",Eksplikatsioon!F5)</f>
        <v>97.8</v>
      </c>
      <c r="F3" s="23" t="str">
        <f>IF(Eksplikatsioon!H5=0,"",Eksplikatsioon!H5)</f>
        <v/>
      </c>
      <c r="G3" s="23" t="str">
        <f>IF(Eksplikatsioon!J5=0,"",Eksplikatsioon!J5)</f>
        <v>Ainukasutuses pind</v>
      </c>
      <c r="H3" s="23" t="str">
        <f>IF(Eksplikatsioon!K5=0,"",Eksplikatsioon!K5)</f>
        <v>Riigi Kinnisvara AS</v>
      </c>
      <c r="I3" s="23" t="str">
        <f>IF(Eksplikatsioon!L5=0,"",Eksplikatsioon!L5)</f>
        <v>TARTU851_11</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Riigi Kinnisvara AS</v>
      </c>
      <c r="AX3" s="37" t="str">
        <f t="shared" ref="AX3" si="0">IF(BG3&lt;&gt;"",BG3,"")</f>
        <v>TARTU851_11</v>
      </c>
      <c r="AY3" s="35">
        <f>IF(BF3&lt;&gt;"",IF(SUMIFS(E:E,H:H,AW3,G:G,"Ainukasutuses pind",C:C,"ÜÜRITAV PIND")=0,0,SUMIFS(E:E,H:H,AW3,G:G,"Ainukasutuses pind",C:C,"ÜÜRITAV PIND")),IF(AW3="Aktiivne vakantsus",SUMIFS(E:E,C:C,"üüritav pind",G:G,"ainukasutuses pind")-SUM($AY$2:AY2),IF(AW3="Üüritav pind kokku",SUM($AY$2:AY2),"")))</f>
        <v>1517.1000000000008</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2.0611140194744006</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35.140613138686156</v>
      </c>
      <c r="BB3" s="35">
        <f ca="1">IF(OR(BF3&lt;&gt;"",AW3="Aktiivne vakantsus"),IFERROR(SUM(INDIRECT("r3c"&amp;MATCH($AW3,AC$2:AU$2,0)+28,FALSE):INDIRECT("r1002c"&amp;MATCH($AW3,AC$2:AU$2,0)+28,FALSE)),0),IF(AW3="Üüritav pind kokku",SUM($BB$2:BB2),""))</f>
        <v>33.964600052819655</v>
      </c>
      <c r="BC3" s="35">
        <f ca="1">IF(AW3="Passiivne vakantsus",SUMIFS(E:E,C:C,"PASSIIVNE VAKANTSUS"),IF(AW3="Üüritav pind kokku",SUM(AY3:BB3),IF(AW3&lt;&gt;"",SUM(AY3:BB3),"")))</f>
        <v>1588.266327210981</v>
      </c>
      <c r="BD3" s="45">
        <f ca="1">IFERROR(IF(AND(AW3&lt;&gt;"passiivne vakantsus"),BC3/(SUMIFS(BC:BC,AW:AW,"Üüritav pind kokku")),""),"")</f>
        <v>0.46830792487423889</v>
      </c>
      <c r="BF3" s="36" t="s">
        <v>101</v>
      </c>
      <c r="BG3" s="36" t="s">
        <v>570</v>
      </c>
    </row>
    <row r="4" spans="1:59" x14ac:dyDescent="0.25">
      <c r="A4" s="23" t="str">
        <f>IF(Eksplikatsioon!A6=0,"",Eksplikatsioon!A6)</f>
        <v>01</v>
      </c>
      <c r="B4" s="56" t="str">
        <f>IF(Eksplikatsioon!B6=0,"",Eksplikatsioon!B6)</f>
        <v>101</v>
      </c>
      <c r="C4" s="23" t="str">
        <f>IF(Eksplikatsioon!C6=0,"",Eksplikatsioon!C6)</f>
        <v>ÜÜRITAV PIND</v>
      </c>
      <c r="D4" s="23" t="str">
        <f>IF(Eksplikatsioon!D6=0,"",Eksplikatsioon!D6)</f>
        <v>Tuulekoda</v>
      </c>
      <c r="E4" s="54">
        <f>IF(Eksplikatsioon!F6=0,"",Eksplikatsioon!F6)</f>
        <v>2.7</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Eesti Geoloogiateenistus</v>
      </c>
      <c r="AX4" s="37" t="str">
        <f t="shared" ref="AX4:AX9" si="2">IF(BG4&lt;&gt;"",BG4,"")</f>
        <v>TARTU851_12</v>
      </c>
      <c r="AY4" s="35">
        <f>IF(BF4&lt;&gt;"",IF(SUMIFS(E:E,H:H,AW4,G:G,"Ainukasutuses pind",C:C,"ÜÜRITAV PIND")=0,0,SUMIFS(E:E,H:H,AW4,G:G,"Ainukasutuses pind",C:C,"ÜÜRITAV PIND")),IF(AW4="Aktiivne vakantsus",SUMIFS(E:E,C:C,"üüritav pind",G:G,"ainukasutuses pind")-SUM($AY$2:AY3),IF(AW4="Üüritav pind kokku",SUM($AY$2:AY3),"")))</f>
        <v>451.99999999999989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29.388755104177566</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10.469683698296835</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491.85843880247427</v>
      </c>
      <c r="BD4" s="45">
        <f t="shared" ref="BD4:BD9" ca="1" si="4">IFERROR(IF(AND(AW4&lt;&gt;"passiivne vakantsus"),BC4/(SUMIFS(BC:BC,AW:AW,"Üüritav pind kokku")),""),"")</f>
        <v>0.14502681374096252</v>
      </c>
      <c r="BF4" s="36" t="s">
        <v>289</v>
      </c>
      <c r="BG4" s="36" t="s">
        <v>571</v>
      </c>
    </row>
    <row r="5" spans="1:59" x14ac:dyDescent="0.25">
      <c r="A5" s="23" t="str">
        <f>IF(Eksplikatsioon!A7=0,"",Eksplikatsioon!A7)</f>
        <v>01</v>
      </c>
      <c r="B5" s="56" t="str">
        <f>IF(Eksplikatsioon!B7=0,"",Eksplikatsioon!B7)</f>
        <v>102</v>
      </c>
      <c r="C5" s="23" t="str">
        <f>IF(Eksplikatsioon!C7=0,"",Eksplikatsioon!C7)</f>
        <v>ÜÜRITAV PIND</v>
      </c>
      <c r="D5" s="23" t="str">
        <f>IF(Eksplikatsioon!D7=0,"",Eksplikatsioon!D7)</f>
        <v>Aatrium/Fuajee</v>
      </c>
      <c r="E5" s="54">
        <f>IF(Eksplikatsioon!F7=0,"",Eksplikatsioon!F7)</f>
        <v>61</v>
      </c>
      <c r="F5" s="23" t="str">
        <f>IF(Eksplikatsioon!H7=0,"",Eksplikatsioon!H7)</f>
        <v/>
      </c>
      <c r="G5" s="23" t="str">
        <f>IF(Eksplikatsioon!J7=0,"",Eksplikatsioon!J7)</f>
        <v>Ühiskasutuses hoone pind</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Rahandusministeerium</v>
      </c>
      <c r="AX5" s="37" t="str">
        <f t="shared" si="2"/>
        <v>TARTUMNT855_01</v>
      </c>
      <c r="AY5" s="35">
        <f>IF(BF5&lt;&gt;"",IF(SUMIFS(E:E,H:H,AW5,G:G,"Ainukasutuses pind",C:C,"ÜÜRITAV PIND")=0,0,SUMIFS(E:E,H:H,AW5,G:G,"Ainukasutuses pind",C:C,"ÜÜRITAV PIND")),IF(AW5="Aktiivne vakantsus",SUMIFS(E:E,C:C,"üüritav pind",G:G,"ainukasutuses pind")-SUM($AY$2:AY4),IF(AW5="Üüritav pind kokku",SUM($AY$2:AY4),"")))</f>
        <v>104.69999999999999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2.425167883211679</v>
      </c>
      <c r="BB5" s="35">
        <f ca="1">IF(OR(BF5&lt;&gt;"",AW5="Aktiivne vakantsus"),IFERROR(SUM(INDIRECT("r3c"&amp;MATCH($AW5,AC$2:AU$2,0)+28,FALSE):INDIRECT("r1002c"&amp;MATCH($AW5,AC$2:AU$2,0)+28,FALSE)),0),IF(AW5="Üüritav pind kokku",SUM($BB$2:BB4),""))</f>
        <v>46.335319148936165</v>
      </c>
      <c r="BC5" s="35">
        <f t="shared" ca="1" si="3"/>
        <v>153.46048703214785</v>
      </c>
      <c r="BD5" s="45">
        <f t="shared" ca="1" si="4"/>
        <v>4.524855875929467E-2</v>
      </c>
      <c r="BF5" s="36" t="s">
        <v>195</v>
      </c>
      <c r="BG5" s="36" t="s">
        <v>572</v>
      </c>
    </row>
    <row r="6" spans="1:59" x14ac:dyDescent="0.25">
      <c r="A6" s="23" t="str">
        <f>IF(Eksplikatsioon!A8=0,"",Eksplikatsioon!A8)</f>
        <v>01</v>
      </c>
      <c r="B6" s="56" t="str">
        <f>IF(Eksplikatsioon!B8=0,"",Eksplikatsioon!B8)</f>
        <v>102A</v>
      </c>
      <c r="C6" s="23" t="str">
        <f>IF(Eksplikatsioon!C8=0,"",Eksplikatsioon!C8)</f>
        <v>VERTIKAALSETE ÜHENDUSTEEDE PIND</v>
      </c>
      <c r="D6" s="23" t="str">
        <f>IF(Eksplikatsioon!D8=0,"",Eksplikatsioon!D8)</f>
        <v>Trepp/Trepikoda</v>
      </c>
      <c r="E6" s="54">
        <f>IF(Eksplikatsioon!F8=0,"",Eksplikatsioon!F8)</f>
        <v>7.2</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TARTUMNT855_02</v>
      </c>
      <c r="AY6" s="35">
        <f>IF(BF6&lt;&gt;"",IF(SUMIFS(E:E,H:H,AW6,G:G,"Ainukasutuses pind",C:C,"ÜÜRITAV PIND")=0,0,SUMIFS(E:E,H:H,AW6,G:G,"Ainukasutuses pind",C:C,"ÜÜRITAV PIND")),IF(AW6="Aktiivne vakantsus",SUMIFS(E:E,C:C,"üüritav pind",G:G,"ainukasutuses pind")-SUM($AY$2:AY5),IF(AW6="Üüritav pind kokku",SUM($AY$2:AY5),"")))</f>
        <v>130.30000000000001</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3.0181411192214114</v>
      </c>
      <c r="BB6" s="35">
        <f ca="1">IF(OR(BF6&lt;&gt;"",AW6="Aktiivne vakantsus"),IFERROR(SUM(INDIRECT("r3c"&amp;MATCH($AW6,AC$2:AU$2,0)+28,FALSE):INDIRECT("r1002c"&amp;MATCH($AW6,AC$2:AU$2,0)+28,FALSE)),0),IF(AW6="Üüritav pind kokku",SUM($BB$2:BB5),""))</f>
        <v>57.664680851063842</v>
      </c>
      <c r="BC6" s="35">
        <f t="shared" ca="1" si="3"/>
        <v>190.98282197028527</v>
      </c>
      <c r="BD6" s="45">
        <f t="shared" ca="1" si="4"/>
        <v>5.6312198723362905E-2</v>
      </c>
      <c r="BF6" s="36" t="s">
        <v>191</v>
      </c>
      <c r="BG6" s="36" t="s">
        <v>573</v>
      </c>
    </row>
    <row r="7" spans="1:59" x14ac:dyDescent="0.25">
      <c r="A7" s="23" t="str">
        <f>IF(Eksplikatsioon!A9=0,"",Eksplikatsioon!A9)</f>
        <v>01</v>
      </c>
      <c r="B7" s="56" t="str">
        <f>IF(Eksplikatsioon!B9=0,"",Eksplikatsioon!B9)</f>
        <v>102B</v>
      </c>
      <c r="C7" s="23" t="str">
        <f>IF(Eksplikatsioon!C9=0,"",Eksplikatsioon!C9)</f>
        <v>ÜÜRITAV PIND</v>
      </c>
      <c r="D7" s="23" t="str">
        <f>IF(Eksplikatsioon!D9=0,"",Eksplikatsioon!D9)</f>
        <v>Tuulekoda</v>
      </c>
      <c r="E7" s="54">
        <f>IF(Eksplikatsioon!F9=0,"",Eksplikatsioon!F9)</f>
        <v>2.1</v>
      </c>
      <c r="F7" s="23" t="str">
        <f>IF(Eksplikatsioon!H9=0,"",Eksplikatsioon!H9)</f>
        <v/>
      </c>
      <c r="G7" s="23" t="str">
        <f>IF(Eksplikatsioon!J9=0,"",Eksplikatsioon!J9)</f>
        <v>Ühiskasutuses hoone pind</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Vabariigi Presidendi Kantselei</v>
      </c>
      <c r="AX7" s="37" t="str">
        <f t="shared" si="2"/>
        <v>TARTUMNT855_03</v>
      </c>
      <c r="AY7" s="35">
        <f>IF(BF7&lt;&gt;"",IF(SUMIFS(E:E,H:H,AW7,G:G,"Ainukasutuses pind",C:C,"ÜÜRITAV PIND")=0,0,SUMIFS(E:E,H:H,AW7,G:G,"Ainukasutuses pind",C:C,"ÜÜRITAV PIND")),IF(AW7="Aktiivne vakantsus",SUMIFS(E:E,C:C,"üüritav pind",G:G,"ainukasutuses pind")-SUM($AY$2:AY6),IF(AW7="Üüritav pind kokku",SUM($AY$2:AY6),"")))</f>
        <v>251.1</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5.8162335766423361</v>
      </c>
      <c r="BB7" s="35">
        <f ca="1">IF(OR(BF7&lt;&gt;"",AW7="Aktiivne vakantsus"),IFERROR(SUM(INDIRECT("r3c"&amp;MATCH($AW7,AC$2:AU$2,0)+28,FALSE):INDIRECT("r1002c"&amp;MATCH($AW7,AC$2:AU$2,0)+28,FALSE)),0),IF(AW7="Üüritav pind kokku",SUM($BB$2:BB6),""))</f>
        <v>28.428370244210058</v>
      </c>
      <c r="BC7" s="35">
        <f t="shared" ca="1" si="3"/>
        <v>285.3446038208524</v>
      </c>
      <c r="BD7" s="45">
        <f t="shared" ca="1" si="4"/>
        <v>8.4135221530547671E-2</v>
      </c>
      <c r="BF7" s="36" t="s">
        <v>112</v>
      </c>
      <c r="BG7" s="36" t="s">
        <v>574</v>
      </c>
    </row>
    <row r="8" spans="1:59" x14ac:dyDescent="0.25">
      <c r="A8" s="23" t="str">
        <f>IF(Eksplikatsioon!A10=0,"",Eksplikatsioon!A10)</f>
        <v>01</v>
      </c>
      <c r="B8" s="56" t="str">
        <f>IF(Eksplikatsioon!B10=0,"",Eksplikatsioon!B10)</f>
        <v>102D</v>
      </c>
      <c r="C8" s="23" t="str">
        <f>IF(Eksplikatsioon!C10=0,"",Eksplikatsioon!C10)</f>
        <v>ÜÜRITAV PIND</v>
      </c>
      <c r="D8" s="23" t="str">
        <f>IF(Eksplikatsioon!D10=0,"",Eksplikatsioon!D10)</f>
        <v>Koridor</v>
      </c>
      <c r="E8" s="54">
        <f>IF(Eksplikatsioon!F10=0,"",Eksplikatsioon!F10)</f>
        <v>30.2</v>
      </c>
      <c r="F8" s="23" t="str">
        <f>IF(Eksplikatsioon!H10=0,"",Eksplikatsioon!H10)</f>
        <v>RKAS, VPK</v>
      </c>
      <c r="G8" s="23" t="str">
        <f>IF(Eksplikatsioon!J10=0,"",Eksplikatsioon!J10)</f>
        <v>Ühiskasutuses muu pind (korrus)</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0.31847133757961776</v>
      </c>
      <c r="K8" s="29">
        <f ca="1">IFERROR(IF($G8=Tabelid!$L$6,Eksplikatsioon!P10/SUM(Eksplikatsioon!$O10:'Eksplikatsioon'!$AG10),IF($G8=Tabelid!$L$4,IFERROR(SUMIFS($E:$E,$G:$G,Tabelid!$L$1,$C:$C,Tabelid!$J$4,$H:$H,K$2,$A:$A,$A8)/SUMIFS($E:$E,$G:$G,Tabelid!$L$1,$C:$C,Tabelid!$J$4,$A:$A,$A8),0),IF($G8=Tabelid!$L$5,IFERROR(SUMIFS($E:$E,$G:$G,Tabelid!$L$1,$C:$C,Tabelid!$J$4,$H:$H,K$2)/SUMIFS($E:$E,$G:$G,Tabelid!$L$1,$C:$C,Tabelid!$J$4),0),""))),"")</f>
        <v>0</v>
      </c>
      <c r="L8" s="29">
        <f ca="1">IFERROR(IF($G8=Tabelid!$L$6,Eksplikatsioon!Q10/SUM(Eksplikatsioon!$O10:'Eksplikatsioon'!$AG10),IF($G8=Tabelid!$L$4,IFERROR(SUMIFS($E:$E,$G:$G,Tabelid!$L$1,$C:$C,Tabelid!$J$4,$H:$H,L$2,$A:$A,$A8)/SUMIFS($E:$E,$G:$G,Tabelid!$L$1,$C:$C,Tabelid!$J$4,$A:$A,$A8),0),IF($G8=Tabelid!$L$5,IFERROR(SUMIFS($E:$E,$G:$G,Tabelid!$L$1,$C:$C,Tabelid!$J$4,$H:$H,L$2)/SUMIFS($E:$E,$G:$G,Tabelid!$L$1,$C:$C,Tabelid!$J$4),0),""))),"")</f>
        <v>0.11114649681528664</v>
      </c>
      <c r="M8" s="29">
        <f ca="1">IFERROR(IF($G8=Tabelid!$L$6,Eksplikatsioon!R10/SUM(Eksplikatsioon!$O10:'Eksplikatsioon'!$AG10),IF($G8=Tabelid!$L$4,IFERROR(SUMIFS($E:$E,$G:$G,Tabelid!$L$1,$C:$C,Tabelid!$J$4,$H:$H,M$2,$A:$A,$A8)/SUMIFS($E:$E,$G:$G,Tabelid!$L$1,$C:$C,Tabelid!$J$4,$A:$A,$A8),0),IF($G8=Tabelid!$L$5,IFERROR(SUMIFS($E:$E,$G:$G,Tabelid!$L$1,$C:$C,Tabelid!$J$4,$H:$H,M$2)/SUMIFS($E:$E,$G:$G,Tabelid!$L$1,$C:$C,Tabelid!$J$4),0),""))),"")</f>
        <v>0.13832271762208073</v>
      </c>
      <c r="N8" s="29">
        <f ca="1">IFERROR(IF($G8=Tabelid!$L$6,Eksplikatsioon!S10/SUM(Eksplikatsioon!$O10:'Eksplikatsioon'!$AG10),IF($G8=Tabelid!$L$4,IFERROR(SUMIFS($E:$E,$G:$G,Tabelid!$L$1,$C:$C,Tabelid!$J$4,$H:$H,N$2,$A:$A,$A8)/SUMIFS($E:$E,$G:$G,Tabelid!$L$1,$C:$C,Tabelid!$J$4,$A:$A,$A8),0),IF($G8=Tabelid!$L$5,IFERROR(SUMIFS($E:$E,$G:$G,Tabelid!$L$1,$C:$C,Tabelid!$J$4,$H:$H,N$2)/SUMIFS($E:$E,$G:$G,Tabelid!$L$1,$C:$C,Tabelid!$J$4),0),""))),"")</f>
        <v>0.26656050955414018</v>
      </c>
      <c r="O8" s="29">
        <f ca="1">IFERROR(IF($G8=Tabelid!$L$6,Eksplikatsioon!T10/SUM(Eksplikatsioon!$O10:'Eksplikatsioon'!$AG10),IF($G8=Tabelid!$L$4,IFERROR(SUMIFS($E:$E,$G:$G,Tabelid!$L$1,$C:$C,Tabelid!$J$4,$H:$H,O$2,$A:$A,$A8)/SUMIFS($E:$E,$G:$G,Tabelid!$L$1,$C:$C,Tabelid!$J$4,$A:$A,$A8),0),IF($G8=Tabelid!$L$5,IFERROR(SUMIFS($E:$E,$G:$G,Tabelid!$L$1,$C:$C,Tabelid!$J$4,$H:$H,O$2)/SUMIFS($E:$E,$G:$G,Tabelid!$L$1,$C:$C,Tabelid!$J$4),0),""))),"")</f>
        <v>0.16549893842887475</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16.439847577572127</v>
      </c>
      <c r="AD8" s="29">
        <f ca="1">IFERROR(IF($G8=Tabelid!$L$6,$E8*K8,IFERROR($E8*K8/SUM($J8:$AB8)*(Eksplikatsioon!P10)/SUMPRODUCT($J8:$AB8,Eksplikatsioon!$O10:$AG10),"")),"")</f>
        <v>0</v>
      </c>
      <c r="AE8" s="29">
        <f ca="1">IFERROR(IF($G8=Tabelid!$L$6,$E8*L8,IFERROR($E8*L8/SUM($J8:$AB8)*(Eksplikatsioon!Q10)/SUMPRODUCT($J8:$AB8,Eksplikatsioon!$O10:$AG10),"")),"")</f>
        <v>0</v>
      </c>
      <c r="AF8" s="29">
        <f ca="1">IFERROR(IF($G8=Tabelid!$L$6,$E8*M8,IFERROR($E8*M8/SUM($J8:$AB8)*(Eksplikatsioon!R10)/SUMPRODUCT($J8:$AB8,Eksplikatsioon!$O10:$AG10),"")),"")</f>
        <v>0</v>
      </c>
      <c r="AG8" s="29">
        <f ca="1">IFERROR(IF($G8=Tabelid!$L$6,$E8*N8,IFERROR($E8*N8/SUM($J8:$AB8)*(Eksplikatsioon!S10)/SUMPRODUCT($J8:$AB8,Eksplikatsioon!$O10:$AG10),"")),"")</f>
        <v>13.760152422427876</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627.29999999999882</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30.650130876348037</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14.530160583941578</v>
      </c>
      <c r="BB8" s="35">
        <f ca="1">IF(OR(BF8&lt;&gt;"",AW8="Aktiivne vakantsus"),IFERROR(SUM(INDIRECT("r3c"&amp;MATCH($AW8,AC$2:AU$2,0)+28,FALSE):INDIRECT("r1002c"&amp;MATCH($AW8,AC$2:AU$2,0)+28,FALSE)),0),IF(AW8="Üüritav pind kokku",SUM($BB$2:BB7),""))</f>
        <v>9.1070297029702978</v>
      </c>
      <c r="BC8" s="35">
        <f t="shared" ca="1" si="3"/>
        <v>681.58732116325871</v>
      </c>
      <c r="BD8" s="45">
        <f t="shared" ca="1" si="4"/>
        <v>0.20096928237159334</v>
      </c>
      <c r="BF8" s="36"/>
      <c r="BG8" s="36"/>
    </row>
    <row r="9" spans="1:59" x14ac:dyDescent="0.25">
      <c r="A9" s="23" t="str">
        <f>IF(Eksplikatsioon!A11=0,"",Eksplikatsioon!A11)</f>
        <v>01</v>
      </c>
      <c r="B9" s="56" t="str">
        <f>IF(Eksplikatsioon!B11=0,"",Eksplikatsioon!B11)</f>
        <v>103</v>
      </c>
      <c r="C9" s="23" t="str">
        <f>IF(Eksplikatsioon!C11=0,"",Eksplikatsioon!C11)</f>
        <v>ÜÜRITAV PIND</v>
      </c>
      <c r="D9" s="23" t="str">
        <f>IF(Eksplikatsioon!D11=0,"",Eksplikatsioon!D11)</f>
        <v>Nõupidamise ruum</v>
      </c>
      <c r="E9" s="54">
        <f>IF(Eksplikatsioon!F11=0,"",Eksplikatsioon!F11)</f>
        <v>20.2</v>
      </c>
      <c r="F9" s="23" t="str">
        <f>IF(Eksplikatsioon!H11=0,"",Eksplikatsioon!H11)</f>
        <v/>
      </c>
      <c r="G9" s="23" t="str">
        <f>IF(Eksplikatsioon!J11=0,"",Eksplikatsioon!J11)</f>
        <v>Ainukasutuses pind</v>
      </c>
      <c r="H9" s="23" t="str">
        <f>IF(Eksplikatsioon!K11=0,"",Eksplikatsioon!K11)</f>
        <v>Riigi Kinnisvara AS</v>
      </c>
      <c r="I9" s="23" t="str">
        <f>IF(Eksplikatsioon!L11=0,"",Eksplikatsioon!L11)</f>
        <v>TARTU851_11</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3082.4999999999995</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62.1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71.399999999999991</v>
      </c>
      <c r="BB9" s="35">
        <f ca="1">IF(OR(BF9&lt;&gt;"",AW9="Aktiivne vakantsus"),IFERROR(SUM(INDIRECT("r3c"&amp;MATCH($AW9,AC$2:AU$2,0)+28,FALSE):INDIRECT("r1002c"&amp;MATCH($AW9,AC$2:AU$2,0)+28,FALSE)),0),IF(AW9="Üüritav pind kokku",SUM($BB$2:BB8),""))</f>
        <v>175.5</v>
      </c>
      <c r="BC9" s="35">
        <f t="shared" ca="1" si="3"/>
        <v>3391.4999999999995</v>
      </c>
      <c r="BD9" s="45">
        <f t="shared" ca="1" si="4"/>
        <v>1</v>
      </c>
      <c r="BF9" s="36"/>
      <c r="BG9" s="36"/>
    </row>
    <row r="10" spans="1:59" x14ac:dyDescent="0.25">
      <c r="A10" s="23" t="str">
        <f>IF(Eksplikatsioon!A12=0,"",Eksplikatsioon!A12)</f>
        <v>01</v>
      </c>
      <c r="B10" s="56" t="str">
        <f>IF(Eksplikatsioon!B12=0,"",Eksplikatsioon!B12)</f>
        <v>104</v>
      </c>
      <c r="C10" s="23" t="str">
        <f>IF(Eksplikatsioon!C12=0,"",Eksplikatsioon!C12)</f>
        <v>ÜÜRITAV PIND</v>
      </c>
      <c r="D10" s="23" t="str">
        <f>IF(Eksplikatsioon!D12=0,"",Eksplikatsioon!D12)</f>
        <v>Kööginurk/Köök</v>
      </c>
      <c r="E10" s="54">
        <f>IF(Eksplikatsioon!F12=0,"",Eksplikatsioon!F12)</f>
        <v>6</v>
      </c>
      <c r="F10" s="23" t="str">
        <f>IF(Eksplikatsioon!H12=0,"",Eksplikatsioon!H12)</f>
        <v/>
      </c>
      <c r="G10" s="23" t="str">
        <f>IF(Eksplikatsioon!J12=0,"",Eksplikatsioon!J12)</f>
        <v>Ainukasutuses pind</v>
      </c>
      <c r="H10" s="23" t="str">
        <f>IF(Eksplikatsioon!K12=0,"",Eksplikatsioon!K12)</f>
        <v>Riigi Kinnisvara AS</v>
      </c>
      <c r="I10" s="23" t="str">
        <f>IF(Eksplikatsioon!L12=0,"",Eksplikatsioon!L12)</f>
        <v>TARTU851_11</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25">
      <c r="A11" s="23" t="str">
        <f>IF(Eksplikatsioon!A13=0,"",Eksplikatsioon!A13)</f>
        <v>01</v>
      </c>
      <c r="B11" s="56" t="str">
        <f>IF(Eksplikatsioon!B13=0,"",Eksplikatsioon!B13)</f>
        <v>105</v>
      </c>
      <c r="C11" s="23" t="str">
        <f>IF(Eksplikatsioon!C13=0,"",Eksplikatsioon!C13)</f>
        <v>ÜÜRITAV PIND</v>
      </c>
      <c r="D11" s="23" t="str">
        <f>IF(Eksplikatsioon!D13=0,"",Eksplikatsioon!D13)</f>
        <v>Nõupidamise ruum</v>
      </c>
      <c r="E11" s="54">
        <f>IF(Eksplikatsioon!F13=0,"",Eksplikatsioon!F13)</f>
        <v>22.4</v>
      </c>
      <c r="F11" s="23" t="str">
        <f>IF(Eksplikatsioon!H13=0,"",Eksplikatsioon!H13)</f>
        <v/>
      </c>
      <c r="G11" s="23" t="str">
        <f>IF(Eksplikatsioon!J13=0,"",Eksplikatsioon!J13)</f>
        <v>Ainukasutuses pind</v>
      </c>
      <c r="H11" s="23" t="str">
        <f>IF(Eksplikatsioon!K13=0,"",Eksplikatsioon!K13)</f>
        <v>Riigi Kinnisvara AS</v>
      </c>
      <c r="I11" s="23" t="str">
        <f>IF(Eksplikatsioon!L13=0,"",Eksplikatsioon!L13)</f>
        <v>TARTU851_11</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01</v>
      </c>
      <c r="B12" s="56" t="str">
        <f>IF(Eksplikatsioon!B14=0,"",Eksplikatsioon!B14)</f>
        <v>105a</v>
      </c>
      <c r="C12" s="23" t="str">
        <f>IF(Eksplikatsioon!C14=0,"",Eksplikatsioon!C14)</f>
        <v>ÜÜRITAV PIND</v>
      </c>
      <c r="D12" s="23" t="str">
        <f>IF(Eksplikatsioon!D14=0,"",Eksplikatsioon!D14)</f>
        <v>Koridor</v>
      </c>
      <c r="E12" s="54">
        <f>IF(Eksplikatsioon!F14=0,"",Eksplikatsioon!F14)</f>
        <v>55.3</v>
      </c>
      <c r="F12" s="23" t="str">
        <f>IF(Eksplikatsioon!H14=0,"",Eksplikatsioon!H14)</f>
        <v/>
      </c>
      <c r="G12" s="23" t="str">
        <f>IF(Eksplikatsioon!J14=0,"",Eksplikatsioon!J14)</f>
        <v>Ainukasutuses pind</v>
      </c>
      <c r="H12" s="23" t="str">
        <f>IF(Eksplikatsioon!K14=0,"",Eksplikatsioon!K14)</f>
        <v>Vabariigi Presidendi Kantselei</v>
      </c>
      <c r="I12" s="23" t="str">
        <f>IF(Eksplikatsioon!L14=0,"",Eksplikatsioon!L14)</f>
        <v>TARTUMNT855_03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01</v>
      </c>
      <c r="B13" s="56" t="str">
        <f>IF(Eksplikatsioon!B15=0,"",Eksplikatsioon!B15)</f>
        <v>105b</v>
      </c>
      <c r="C13" s="23" t="str">
        <f>IF(Eksplikatsioon!C15=0,"",Eksplikatsioon!C15)</f>
        <v>ÜÜRITAV PIND</v>
      </c>
      <c r="D13" s="23" t="str">
        <f>IF(Eksplikatsioon!D15=0,"",Eksplikatsioon!D15)</f>
        <v>Kabinet/Büroo</v>
      </c>
      <c r="E13" s="54">
        <f>IF(Eksplikatsioon!F15=0,"",Eksplikatsioon!F15)</f>
        <v>53</v>
      </c>
      <c r="F13" s="23" t="str">
        <f>IF(Eksplikatsioon!H15=0,"",Eksplikatsioon!H15)</f>
        <v/>
      </c>
      <c r="G13" s="23" t="str">
        <f>IF(Eksplikatsioon!J15=0,"",Eksplikatsioon!J15)</f>
        <v>Ainukasutuses pind</v>
      </c>
      <c r="H13" s="23" t="str">
        <f>IF(Eksplikatsioon!K15=0,"",Eksplikatsioon!K15)</f>
        <v>Vabariigi Presidendi Kantselei</v>
      </c>
      <c r="I13" s="23" t="str">
        <f>IF(Eksplikatsioon!L15=0,"",Eksplikatsioon!L15)</f>
        <v>TARTUMNT855_03</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01</v>
      </c>
      <c r="B14" s="56" t="str">
        <f>IF(Eksplikatsioon!B16=0,"",Eksplikatsioon!B16)</f>
        <v>106</v>
      </c>
      <c r="C14" s="23" t="str">
        <f>IF(Eksplikatsioon!C16=0,"",Eksplikatsioon!C16)</f>
        <v>ÜÜRITAV PIND</v>
      </c>
      <c r="D14" s="23" t="str">
        <f>IF(Eksplikatsioon!D16=0,"",Eksplikatsioon!D16)</f>
        <v>Nõupidamise ruum</v>
      </c>
      <c r="E14" s="54">
        <f>IF(Eksplikatsioon!F16=0,"",Eksplikatsioon!F16)</f>
        <v>7.6</v>
      </c>
      <c r="F14" s="23" t="str">
        <f>IF(Eksplikatsioon!H16=0,"",Eksplikatsioon!H16)</f>
        <v/>
      </c>
      <c r="G14" s="23" t="str">
        <f>IF(Eksplikatsioon!J16=0,"",Eksplikatsioon!J16)</f>
        <v>Ainukasutuses pind</v>
      </c>
      <c r="H14" s="23" t="str">
        <f>IF(Eksplikatsioon!K16=0,"",Eksplikatsioon!K16)</f>
        <v>Riigi Kinnisvara AS</v>
      </c>
      <c r="I14" s="23" t="str">
        <f>IF(Eksplikatsioon!L16=0,"",Eksplikatsioon!L16)</f>
        <v>TARTU851_11</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01</v>
      </c>
      <c r="B15" s="56" t="str">
        <f>IF(Eksplikatsioon!B17=0,"",Eksplikatsioon!B17)</f>
        <v>107</v>
      </c>
      <c r="C15" s="23" t="str">
        <f>IF(Eksplikatsioon!C17=0,"",Eksplikatsioon!C17)</f>
        <v>ÜÜRITAV PIND</v>
      </c>
      <c r="D15" s="23" t="str">
        <f>IF(Eksplikatsioon!D17=0,"",Eksplikatsioon!D17)</f>
        <v>Nõupidamise ruum</v>
      </c>
      <c r="E15" s="54">
        <f>IF(Eksplikatsioon!F17=0,"",Eksplikatsioon!F17)</f>
        <v>10.8</v>
      </c>
      <c r="F15" s="23" t="str">
        <f>IF(Eksplikatsioon!H17=0,"",Eksplikatsioon!H17)</f>
        <v/>
      </c>
      <c r="G15" s="23" t="str">
        <f>IF(Eksplikatsioon!J17=0,"",Eksplikatsioon!J17)</f>
        <v>Ainukasutuses pind</v>
      </c>
      <c r="H15" s="23" t="str">
        <f>IF(Eksplikatsioon!K17=0,"",Eksplikatsioon!K17)</f>
        <v>Riigi Kinnisvara AS</v>
      </c>
      <c r="I15" s="23" t="str">
        <f>IF(Eksplikatsioon!L17=0,"",Eksplikatsioon!L17)</f>
        <v>TARTU851_11</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01</v>
      </c>
      <c r="B16" s="56" t="str">
        <f>IF(Eksplikatsioon!B18=0,"",Eksplikatsioon!B18)</f>
        <v>108</v>
      </c>
      <c r="C16" s="23" t="str">
        <f>IF(Eksplikatsioon!C18=0,"",Eksplikatsioon!C18)</f>
        <v>ÜÜRITAV PIND</v>
      </c>
      <c r="D16" s="23" t="str">
        <f>IF(Eksplikatsioon!D18=0,"",Eksplikatsioon!D18)</f>
        <v>Koridor</v>
      </c>
      <c r="E16" s="54">
        <f>IF(Eksplikatsioon!F18=0,"",Eksplikatsioon!F18)</f>
        <v>23.9</v>
      </c>
      <c r="F16" s="23" t="str">
        <f>IF(Eksplikatsioon!H18=0,"",Eksplikatsioon!H18)</f>
        <v/>
      </c>
      <c r="G16" s="23" t="str">
        <f>IF(Eksplikatsioon!J18=0,"",Eksplikatsioon!J18)</f>
        <v>Ainukasutuses pind</v>
      </c>
      <c r="H16" s="23" t="str">
        <f>IF(Eksplikatsioon!K18=0,"",Eksplikatsioon!K18)</f>
        <v>Vabariigi Presidendi Kantselei</v>
      </c>
      <c r="I16" s="23" t="str">
        <f>IF(Eksplikatsioon!L18=0,"",Eksplikatsioon!L18)</f>
        <v>TARTUMNT855_03</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01</v>
      </c>
      <c r="B17" s="56" t="str">
        <f>IF(Eksplikatsioon!B19=0,"",Eksplikatsioon!B19)</f>
        <v>108a</v>
      </c>
      <c r="C17" s="23" t="str">
        <f>IF(Eksplikatsioon!C19=0,"",Eksplikatsioon!C19)</f>
        <v>ÜÜRITAV PIND</v>
      </c>
      <c r="D17" s="23" t="str">
        <f>IF(Eksplikatsioon!D19=0,"",Eksplikatsioon!D19)</f>
        <v>Koridor</v>
      </c>
      <c r="E17" s="54">
        <f>IF(Eksplikatsioon!F19=0,"",Eksplikatsioon!F19)</f>
        <v>3.4</v>
      </c>
      <c r="F17" s="23" t="str">
        <f>IF(Eksplikatsioon!H19=0,"",Eksplikatsioon!H19)</f>
        <v>RKAS, VPK, aktiivne vakants</v>
      </c>
      <c r="G17" s="23" t="str">
        <f>IF(Eksplikatsioon!J19=0,"",Eksplikatsioon!J19)</f>
        <v>Ühiskasutuses muu pind (korrus)</v>
      </c>
      <c r="H17" s="23" t="str">
        <f>IF(Eksplikatsioon!K19=0,"",Eksplikatsioon!K19)</f>
        <v/>
      </c>
      <c r="I17" s="23" t="str">
        <f>IF(Eksplikatsioon!L19=0,"",Eksplikatsioon!L19)</f>
        <v/>
      </c>
      <c r="J17" s="29">
        <f ca="1">IFERROR(IF($G17=Tabelid!$L$6,Eksplikatsioon!O19/SUM(Eksplikatsioon!$O19:'Eksplikatsioon'!$AG19),IF($G17=Tabelid!$L$4,IFERROR(SUMIFS($E:$E,$G:$G,Tabelid!$L$1,$C:$C,Tabelid!$J$4,$H:$H,J$2,$A:$A,$A17)/SUMIFS($E:$E,$G:$G,Tabelid!$L$1,$C:$C,Tabelid!$J$4,$A:$A,$A17),0),IF($G17=Tabelid!$L$5,IFERROR(SUMIFS($E:$E,$G:$G,Tabelid!$L$1,$C:$C,Tabelid!$J$4,$H:$H,J$2)/SUMIFS($E:$E,$G:$G,Tabelid!$L$1,$C:$C,Tabelid!$J$4),0),""))),"")</f>
        <v>0.31847133757961776</v>
      </c>
      <c r="K17" s="29">
        <f ca="1">IFERROR(IF($G17=Tabelid!$L$6,Eksplikatsioon!P19/SUM(Eksplikatsioon!$O19:'Eksplikatsioon'!$AG19),IF($G17=Tabelid!$L$4,IFERROR(SUMIFS($E:$E,$G:$G,Tabelid!$L$1,$C:$C,Tabelid!$J$4,$H:$H,K$2,$A:$A,$A17)/SUMIFS($E:$E,$G:$G,Tabelid!$L$1,$C:$C,Tabelid!$J$4,$A:$A,$A17),0),IF($G17=Tabelid!$L$5,IFERROR(SUMIFS($E:$E,$G:$G,Tabelid!$L$1,$C:$C,Tabelid!$J$4,$H:$H,K$2)/SUMIFS($E:$E,$G:$G,Tabelid!$L$1,$C:$C,Tabelid!$J$4),0),""))),"")</f>
        <v>0</v>
      </c>
      <c r="L17" s="29">
        <f ca="1">IFERROR(IF($G17=Tabelid!$L$6,Eksplikatsioon!Q19/SUM(Eksplikatsioon!$O19:'Eksplikatsioon'!$AG19),IF($G17=Tabelid!$L$4,IFERROR(SUMIFS($E:$E,$G:$G,Tabelid!$L$1,$C:$C,Tabelid!$J$4,$H:$H,L$2,$A:$A,$A17)/SUMIFS($E:$E,$G:$G,Tabelid!$L$1,$C:$C,Tabelid!$J$4,$A:$A,$A17),0),IF($G17=Tabelid!$L$5,IFERROR(SUMIFS($E:$E,$G:$G,Tabelid!$L$1,$C:$C,Tabelid!$J$4,$H:$H,L$2)/SUMIFS($E:$E,$G:$G,Tabelid!$L$1,$C:$C,Tabelid!$J$4),0),""))),"")</f>
        <v>0.11114649681528664</v>
      </c>
      <c r="M17" s="29">
        <f ca="1">IFERROR(IF($G17=Tabelid!$L$6,Eksplikatsioon!R19/SUM(Eksplikatsioon!$O19:'Eksplikatsioon'!$AG19),IF($G17=Tabelid!$L$4,IFERROR(SUMIFS($E:$E,$G:$G,Tabelid!$L$1,$C:$C,Tabelid!$J$4,$H:$H,M$2,$A:$A,$A17)/SUMIFS($E:$E,$G:$G,Tabelid!$L$1,$C:$C,Tabelid!$J$4,$A:$A,$A17),0),IF($G17=Tabelid!$L$5,IFERROR(SUMIFS($E:$E,$G:$G,Tabelid!$L$1,$C:$C,Tabelid!$J$4,$H:$H,M$2)/SUMIFS($E:$E,$G:$G,Tabelid!$L$1,$C:$C,Tabelid!$J$4),0),""))),"")</f>
        <v>0.13832271762208073</v>
      </c>
      <c r="N17" s="29">
        <f ca="1">IFERROR(IF($G17=Tabelid!$L$6,Eksplikatsioon!S19/SUM(Eksplikatsioon!$O19:'Eksplikatsioon'!$AG19),IF($G17=Tabelid!$L$4,IFERROR(SUMIFS($E:$E,$G:$G,Tabelid!$L$1,$C:$C,Tabelid!$J$4,$H:$H,N$2,$A:$A,$A17)/SUMIFS($E:$E,$G:$G,Tabelid!$L$1,$C:$C,Tabelid!$J$4,$A:$A,$A17),0),IF($G17=Tabelid!$L$5,IFERROR(SUMIFS($E:$E,$G:$G,Tabelid!$L$1,$C:$C,Tabelid!$J$4,$H:$H,N$2)/SUMIFS($E:$E,$G:$G,Tabelid!$L$1,$C:$C,Tabelid!$J$4),0),""))),"")</f>
        <v>0.26656050955414018</v>
      </c>
      <c r="O17" s="29">
        <f ca="1">IFERROR(IF($G17=Tabelid!$L$6,Eksplikatsioon!T19/SUM(Eksplikatsioon!$O19:'Eksplikatsioon'!$AG19),IF($G17=Tabelid!$L$4,IFERROR(SUMIFS($E:$E,$G:$G,Tabelid!$L$1,$C:$C,Tabelid!$J$4,$H:$H,O$2,$A:$A,$A17)/SUMIFS($E:$E,$G:$G,Tabelid!$L$1,$C:$C,Tabelid!$J$4,$A:$A,$A17),0),IF($G17=Tabelid!$L$5,IFERROR(SUMIFS($E:$E,$G:$G,Tabelid!$L$1,$C:$C,Tabelid!$J$4,$H:$H,O$2)/SUMIFS($E:$E,$G:$G,Tabelid!$L$1,$C:$C,Tabelid!$J$4),0),""))),"")</f>
        <v>0.16549893842887475</v>
      </c>
      <c r="P17" s="29">
        <f ca="1">IFERROR(IF($G17=Tabelid!$L$6,Eksplikatsioon!U19/SUM(Eksplikatsioon!$O19:'Eksplikatsioon'!$AG19),IF($G17=Tabelid!$L$4,IFERROR(SUMIFS($E:$E,$G:$G,Tabelid!$L$1,$C:$C,Tabelid!$J$4,$H:$H,P$2,$A:$A,$A17)/SUMIFS($E:$E,$G:$G,Tabelid!$L$1,$C:$C,Tabelid!$J$4,$A:$A,$A17),0),IF($G17=Tabelid!$L$5,IFERROR(SUMIFS($E:$E,$G:$G,Tabelid!$L$1,$C:$C,Tabelid!$J$4,$H:$H,P$2)/SUMIFS($E:$E,$G:$G,Tabelid!$L$1,$C:$C,Tabelid!$J$4),0),""))),"")</f>
        <v>0</v>
      </c>
      <c r="Q17" s="29">
        <f ca="1">IFERROR(IF($G17=Tabelid!$L$6,Eksplikatsioon!V19/SUM(Eksplikatsioon!$O19:'Eksplikatsioon'!$AG19),IF($G17=Tabelid!$L$4,IFERROR(SUMIFS($E:$E,$G:$G,Tabelid!$L$1,$C:$C,Tabelid!$J$4,$H:$H,Q$2,$A:$A,$A17)/SUMIFS($E:$E,$G:$G,Tabelid!$L$1,$C:$C,Tabelid!$J$4,$A:$A,$A17),0),IF($G17=Tabelid!$L$5,IFERROR(SUMIFS($E:$E,$G:$G,Tabelid!$L$1,$C:$C,Tabelid!$J$4,$H:$H,Q$2)/SUMIFS($E:$E,$G:$G,Tabelid!$L$1,$C:$C,Tabelid!$J$4),0),""))),"")</f>
        <v>0</v>
      </c>
      <c r="R17" s="29">
        <f ca="1">IFERROR(IF($G17=Tabelid!$L$6,Eksplikatsioon!W19/SUM(Eksplikatsioon!$O19:'Eksplikatsioon'!$AG19),IF($G17=Tabelid!$L$4,IFERROR(SUMIFS($E:$E,$G:$G,Tabelid!$L$1,$C:$C,Tabelid!$J$4,$H:$H,R$2,$A:$A,$A17)/SUMIFS($E:$E,$G:$G,Tabelid!$L$1,$C:$C,Tabelid!$J$4,$A:$A,$A17),0),IF($G17=Tabelid!$L$5,IFERROR(SUMIFS($E:$E,$G:$G,Tabelid!$L$1,$C:$C,Tabelid!$J$4,$H:$H,R$2)/SUMIFS($E:$E,$G:$G,Tabelid!$L$1,$C:$C,Tabelid!$J$4),0),""))),"")</f>
        <v>0</v>
      </c>
      <c r="S17" s="29">
        <f ca="1">IFERROR(IF($G17=Tabelid!$L$6,Eksplikatsioon!X19/SUM(Eksplikatsioon!$O19:'Eksplikatsioon'!$AG19),IF($G17=Tabelid!$L$4,IFERROR(SUMIFS($E:$E,$G:$G,Tabelid!$L$1,$C:$C,Tabelid!$J$4,$H:$H,S$2,$A:$A,$A17)/SUMIFS($E:$E,$G:$G,Tabelid!$L$1,$C:$C,Tabelid!$J$4,$A:$A,$A17),0),IF($G17=Tabelid!$L$5,IFERROR(SUMIFS($E:$E,$G:$G,Tabelid!$L$1,$C:$C,Tabelid!$J$4,$H:$H,S$2)/SUMIFS($E:$E,$G:$G,Tabelid!$L$1,$C:$C,Tabelid!$J$4),0),""))),"")</f>
        <v>0</v>
      </c>
      <c r="T17" s="29">
        <f ca="1">IFERROR(IF($G17=Tabelid!$L$6,Eksplikatsioon!Y19/SUM(Eksplikatsioon!$O19:'Eksplikatsioon'!$AG19),IF($G17=Tabelid!$L$4,IFERROR(SUMIFS($E:$E,$G:$G,Tabelid!$L$1,$C:$C,Tabelid!$J$4,$H:$H,T$2,$A:$A,$A17)/SUMIFS($E:$E,$G:$G,Tabelid!$L$1,$C:$C,Tabelid!$J$4,$A:$A,$A17),0),IF($G17=Tabelid!$L$5,IFERROR(SUMIFS($E:$E,$G:$G,Tabelid!$L$1,$C:$C,Tabelid!$J$4,$H:$H,T$2)/SUMIFS($E:$E,$G:$G,Tabelid!$L$1,$C:$C,Tabelid!$J$4),0),""))),"")</f>
        <v>0</v>
      </c>
      <c r="U17" s="29">
        <f ca="1">IFERROR(IF($G17=Tabelid!$L$6,Eksplikatsioon!Z19/SUM(Eksplikatsioon!$O19:'Eksplikatsioon'!$AG19),IF($G17=Tabelid!$L$4,IFERROR(SUMIFS($E:$E,$G:$G,Tabelid!$L$1,$C:$C,Tabelid!$J$4,$H:$H,U$2,$A:$A,$A17)/SUMIFS($E:$E,$G:$G,Tabelid!$L$1,$C:$C,Tabelid!$J$4,$A:$A,$A17),0),IF($G17=Tabelid!$L$5,IFERROR(SUMIFS($E:$E,$G:$G,Tabelid!$L$1,$C:$C,Tabelid!$J$4,$H:$H,U$2)/SUMIFS($E:$E,$G:$G,Tabelid!$L$1,$C:$C,Tabelid!$J$4),0),""))),"")</f>
        <v>0</v>
      </c>
      <c r="V17" s="29">
        <f ca="1">IFERROR(IF($G17=Tabelid!$L$6,Eksplikatsioon!AA19/SUM(Eksplikatsioon!$O19:'Eksplikatsioon'!$AG19),IF($G17=Tabelid!$L$4,IFERROR(SUMIFS($E:$E,$G:$G,Tabelid!$L$1,$C:$C,Tabelid!$J$4,$H:$H,V$2,$A:$A,$A17)/SUMIFS($E:$E,$G:$G,Tabelid!$L$1,$C:$C,Tabelid!$J$4,$A:$A,$A17),0),IF($G17=Tabelid!$L$5,IFERROR(SUMIFS($E:$E,$G:$G,Tabelid!$L$1,$C:$C,Tabelid!$J$4,$H:$H,V$2)/SUMIFS($E:$E,$G:$G,Tabelid!$L$1,$C:$C,Tabelid!$J$4),0),""))),"")</f>
        <v>0</v>
      </c>
      <c r="W17" s="29">
        <f ca="1">IFERROR(IF($G17=Tabelid!$L$6,Eksplikatsioon!AB19/SUM(Eksplikatsioon!$O19:'Eksplikatsioon'!$AG19),IF($G17=Tabelid!$L$4,IFERROR(SUMIFS($E:$E,$G:$G,Tabelid!$L$1,$C:$C,Tabelid!$J$4,$H:$H,W$2,$A:$A,$A17)/SUMIFS($E:$E,$G:$G,Tabelid!$L$1,$C:$C,Tabelid!$J$4,$A:$A,$A17),0),IF($G17=Tabelid!$L$5,IFERROR(SUMIFS($E:$E,$G:$G,Tabelid!$L$1,$C:$C,Tabelid!$J$4,$H:$H,W$2)/SUMIFS($E:$E,$G:$G,Tabelid!$L$1,$C:$C,Tabelid!$J$4),0),""))),"")</f>
        <v>0</v>
      </c>
      <c r="X17" s="29">
        <f ca="1">IFERROR(IF($G17=Tabelid!$L$6,Eksplikatsioon!AC19/SUM(Eksplikatsioon!$O19:'Eksplikatsioon'!$AG19),IF($G17=Tabelid!$L$4,IFERROR(SUMIFS($E:$E,$G:$G,Tabelid!$L$1,$C:$C,Tabelid!$J$4,$H:$H,X$2,$A:$A,$A17)/SUMIFS($E:$E,$G:$G,Tabelid!$L$1,$C:$C,Tabelid!$J$4,$A:$A,$A17),0),IF($G17=Tabelid!$L$5,IFERROR(SUMIFS($E:$E,$G:$G,Tabelid!$L$1,$C:$C,Tabelid!$J$4,$H:$H,X$2)/SUMIFS($E:$E,$G:$G,Tabelid!$L$1,$C:$C,Tabelid!$J$4),0),""))),"")</f>
        <v>0</v>
      </c>
      <c r="Y17" s="29">
        <f ca="1">IFERROR(IF($G17=Tabelid!$L$6,Eksplikatsioon!AD19/SUM(Eksplikatsioon!$O19:'Eksplikatsioon'!$AG19),IF($G17=Tabelid!$L$4,IFERROR(SUMIFS($E:$E,$G:$G,Tabelid!$L$1,$C:$C,Tabelid!$J$4,$H:$H,Y$2,$A:$A,$A17)/SUMIFS($E:$E,$G:$G,Tabelid!$L$1,$C:$C,Tabelid!$J$4,$A:$A,$A17),0),IF($G17=Tabelid!$L$5,IFERROR(SUMIFS($E:$E,$G:$G,Tabelid!$L$1,$C:$C,Tabelid!$J$4,$H:$H,Y$2)/SUMIFS($E:$E,$G:$G,Tabelid!$L$1,$C:$C,Tabelid!$J$4),0),""))),"")</f>
        <v>0</v>
      </c>
      <c r="Z17" s="29">
        <f ca="1">IFERROR(IF($G17=Tabelid!$L$6,Eksplikatsioon!AE19/SUM(Eksplikatsioon!$O19:'Eksplikatsioon'!$AG19),IF($G17=Tabelid!$L$4,IFERROR(SUMIFS($E:$E,$G:$G,Tabelid!$L$1,$C:$C,Tabelid!$J$4,$H:$H,Z$2,$A:$A,$A17)/SUMIFS($E:$E,$G:$G,Tabelid!$L$1,$C:$C,Tabelid!$J$4,$A:$A,$A17),0),IF($G17=Tabelid!$L$5,IFERROR(SUMIFS($E:$E,$G:$G,Tabelid!$L$1,$C:$C,Tabelid!$J$4,$H:$H,Z$2)/SUMIFS($E:$E,$G:$G,Tabelid!$L$1,$C:$C,Tabelid!$J$4),0),""))),"")</f>
        <v>0</v>
      </c>
      <c r="AA17" s="29">
        <f ca="1">IFERROR(IF($G17=Tabelid!$L$6,Eksplikatsioon!AF19/SUM(Eksplikatsioon!$O19:'Eksplikatsioon'!$AG19),IF($G17=Tabelid!$L$4,IFERROR(SUMIFS($E:$E,$G:$G,Tabelid!$L$1,$C:$C,Tabelid!$J$4,$H:$H,AA$2,$A:$A,$A17)/SUMIFS($E:$E,$G:$G,Tabelid!$L$1,$C:$C,Tabelid!$J$4,$A:$A,$A17),0),IF($G17=Tabelid!$L$5,IFERROR(SUMIFS($E:$E,$G:$G,Tabelid!$L$1,$C:$C,Tabelid!$J$4,$H:$H,AA$2)/SUMIFS($E:$E,$G:$G,Tabelid!$L$1,$C:$C,Tabelid!$J$4),0),""))),"")</f>
        <v>0</v>
      </c>
      <c r="AB17" s="29">
        <f ca="1">IFERROR(IF($G17=Tabelid!$L$6,Eksplikatsioon!AG19/SUM(Eksplikatsioon!$O19:'Eksplikatsioon'!$AG19),IF($G17=Tabelid!$L$4,IFERROR(SUMIFS($E:$E,$G:$G,Tabelid!$L$1,$C:$C,Tabelid!$J$4,$H:$H,AB$2,$A:$A,$A17)/SUMIFS($E:$E,$G:$G,Tabelid!$L$1,$C:$C,Tabelid!$J$4,$A:$A,$A17),0),IF($G17=Tabelid!$L$5,IFERROR(SUMIFS($E:$E,$G:$G,Tabelid!$L$1,$C:$C,Tabelid!$J$4,$H:$H,AB$2)/SUMIFS($E:$E,$G:$G,Tabelid!$L$1,$C:$C,Tabelid!$J$4),0),""))),"")</f>
        <v>0</v>
      </c>
      <c r="AC17" s="29">
        <f ca="1">IFERROR(IF($G17=Tabelid!$L$6,$E17*J17,IFERROR($E17*J17/SUM($J17:$AB17)*(Eksplikatsioon!O19)/SUMPRODUCT($J17:$AB17,Eksplikatsioon!$O19:$AG19),"")),"")</f>
        <v>1.4427157001414426</v>
      </c>
      <c r="AD17" s="29">
        <f ca="1">IFERROR(IF($G17=Tabelid!$L$6,$E17*K17,IFERROR($E17*K17/SUM($J17:$AB17)*(Eksplikatsioon!P19)/SUMPRODUCT($J17:$AB17,Eksplikatsioon!$O19:$AG19),"")),"")</f>
        <v>0</v>
      </c>
      <c r="AE17" s="29">
        <f ca="1">IFERROR(IF($G17=Tabelid!$L$6,$E17*L17,IFERROR($E17*L17/SUM($J17:$AB17)*(Eksplikatsioon!Q19)/SUMPRODUCT($J17:$AB17,Eksplikatsioon!$O19:$AG19),"")),"")</f>
        <v>0</v>
      </c>
      <c r="AF17" s="29">
        <f ca="1">IFERROR(IF($G17=Tabelid!$L$6,$E17*M17,IFERROR($E17*M17/SUM($J17:$AB17)*(Eksplikatsioon!R19)/SUMPRODUCT($J17:$AB17,Eksplikatsioon!$O19:$AG19),"")),"")</f>
        <v>0</v>
      </c>
      <c r="AG17" s="29">
        <f ca="1">IFERROR(IF($G17=Tabelid!$L$6,$E17*N17,IFERROR($E17*N17/SUM($J17:$AB17)*(Eksplikatsioon!S19)/SUMPRODUCT($J17:$AB17,Eksplikatsioon!$O19:$AG19),"")),"")</f>
        <v>1.2075530410183877</v>
      </c>
      <c r="AH17" s="29">
        <f ca="1">IFERROR(IF($G17=Tabelid!$L$6,$E17*O17,IFERROR($E17*O17/SUM($J17:$AB17)*(Eksplikatsioon!T19)/SUMPRODUCT($J17:$AB17,Eksplikatsioon!$O19:$AG19),"")),"")</f>
        <v>0.74973125884016978</v>
      </c>
      <c r="AI17" s="29">
        <f ca="1">IFERROR(IF($G17=Tabelid!$L$6,$E17*P17,IFERROR($E17*P17/SUM($J17:$AB17)*(Eksplikatsioon!U19)/SUMPRODUCT($J17:$AB17,Eksplikatsioon!$O19:$AG19),"")),"")</f>
        <v>0</v>
      </c>
      <c r="AJ17" s="29">
        <f ca="1">IFERROR(IF($G17=Tabelid!$L$6,$E17*Q17,IFERROR($E17*Q17/SUM($J17:$AB17)*(Eksplikatsioon!V19)/SUMPRODUCT($J17:$AB17,Eksplikatsioon!$O19:$AG19),"")),"")</f>
        <v>0</v>
      </c>
      <c r="AK17" s="29">
        <f ca="1">IFERROR(IF($G17=Tabelid!$L$6,$E17*R17,IFERROR($E17*R17/SUM($J17:$AB17)*(Eksplikatsioon!W19)/SUMPRODUCT($J17:$AB17,Eksplikatsioon!$O19:$AG19),"")),"")</f>
        <v>0</v>
      </c>
      <c r="AL17" s="29">
        <f ca="1">IFERROR(IF($G17=Tabelid!$L$6,$E17*S17,IFERROR($E17*S17/SUM($J17:$AB17)*(Eksplikatsioon!X19)/SUMPRODUCT($J17:$AB17,Eksplikatsioon!$O19:$AG19),"")),"")</f>
        <v>0</v>
      </c>
      <c r="AM17" s="29">
        <f ca="1">IFERROR(IF($G17=Tabelid!$L$6,$E17*T17,IFERROR($E17*T17/SUM($J17:$AB17)*(Eksplikatsioon!Y19)/SUMPRODUCT($J17:$AB17,Eksplikatsioon!$O19:$AG19),"")),"")</f>
        <v>0</v>
      </c>
      <c r="AN17" s="29">
        <f ca="1">IFERROR(IF($G17=Tabelid!$L$6,$E17*U17,IFERROR($E17*U17/SUM($J17:$AB17)*(Eksplikatsioon!Z19)/SUMPRODUCT($J17:$AB17,Eksplikatsioon!$O19:$AG19),"")),"")</f>
        <v>0</v>
      </c>
      <c r="AO17" s="29">
        <f ca="1">IFERROR(IF($G17=Tabelid!$L$6,$E17*V17,IFERROR($E17*V17/SUM($J17:$AB17)*(Eksplikatsioon!AA19)/SUMPRODUCT($J17:$AB17,Eksplikatsioon!$O19:$AG19),"")),"")</f>
        <v>0</v>
      </c>
      <c r="AP17" s="29">
        <f ca="1">IFERROR(IF($G17=Tabelid!$L$6,$E17*W17,IFERROR($E17*W17/SUM($J17:$AB17)*(Eksplikatsioon!AB19)/SUMPRODUCT($J17:$AB17,Eksplikatsioon!$O19:$AG19),"")),"")</f>
        <v>0</v>
      </c>
      <c r="AQ17" s="29">
        <f ca="1">IFERROR(IF($G17=Tabelid!$L$6,$E17*X17,IFERROR($E17*X17/SUM($J17:$AB17)*(Eksplikatsioon!AC19)/SUMPRODUCT($J17:$AB17,Eksplikatsioon!$O19:$AG19),"")),"")</f>
        <v>0</v>
      </c>
      <c r="AR17" s="29">
        <f ca="1">IFERROR(IF($G17=Tabelid!$L$6,$E17*Y17,IFERROR($E17*Y17/SUM($J17:$AB17)*(Eksplikatsioon!AD19)/SUMPRODUCT($J17:$AB17,Eksplikatsioon!$O19:$AG19),"")),"")</f>
        <v>0</v>
      </c>
      <c r="AS17" s="29">
        <f ca="1">IFERROR(IF($G17=Tabelid!$L$6,$E17*Z17,IFERROR($E17*Z17/SUM($J17:$AB17)*(Eksplikatsioon!AE19)/SUMPRODUCT($J17:$AB17,Eksplikatsioon!$O19:$AG19),"")),"")</f>
        <v>0</v>
      </c>
      <c r="AT17" s="29">
        <f ca="1">IFERROR(IF($G17=Tabelid!$L$6,$E17*AA17,IFERROR($E17*AA17/SUM($J17:$AB17)*(Eksplikatsioon!AF19)/SUMPRODUCT($J17:$AB17,Eksplikatsioon!$O19:$AG19),"")),"")</f>
        <v>0</v>
      </c>
      <c r="AU17" s="29">
        <f ca="1">IFERROR(IF($G17=Tabelid!$L$6,$E17*AB17,IFERROR($E17*AB17/SUM($J17:$AB17)*(Eksplikatsioon!AG19)/SUMPRODUCT($J17:$AB17,Eksplikatsioon!$O19:$AG19),"")),"")</f>
        <v>0</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01</v>
      </c>
      <c r="B18" s="56" t="str">
        <f>IF(Eksplikatsioon!B20=0,"",Eksplikatsioon!B20)</f>
        <v>109</v>
      </c>
      <c r="C18" s="23" t="str">
        <f>IF(Eksplikatsioon!C20=0,"",Eksplikatsioon!C20)</f>
        <v>ÜÜRITAV PIND</v>
      </c>
      <c r="D18" s="23" t="str">
        <f>IF(Eksplikatsioon!D20=0,"",Eksplikatsioon!D20)</f>
        <v>Kabinet/Büroo</v>
      </c>
      <c r="E18" s="54">
        <f>IF(Eksplikatsioon!F20=0,"",Eksplikatsioon!F20)</f>
        <v>53</v>
      </c>
      <c r="F18" s="23" t="str">
        <f>IF(Eksplikatsioon!H20=0,"",Eksplikatsioon!H20)</f>
        <v/>
      </c>
      <c r="G18" s="23" t="str">
        <f>IF(Eksplikatsioon!J20=0,"",Eksplikatsioon!J20)</f>
        <v>Ainukasutuses pind</v>
      </c>
      <c r="H18" s="23" t="str">
        <f>IF(Eksplikatsioon!K20=0,"",Eksplikatsioon!K20)</f>
        <v>Vabariigi Presidendi Kantselei</v>
      </c>
      <c r="I18" s="23" t="str">
        <f>IF(Eksplikatsioon!L20=0,"",Eksplikatsioon!L20)</f>
        <v>TARTUMNT855_03</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01</v>
      </c>
      <c r="B19" s="56" t="str">
        <f>IF(Eksplikatsioon!B21=0,"",Eksplikatsioon!B21)</f>
        <v>110</v>
      </c>
      <c r="C19" s="23" t="str">
        <f>IF(Eksplikatsioon!C21=0,"",Eksplikatsioon!C21)</f>
        <v>ÜÜRITAV PIND</v>
      </c>
      <c r="D19" s="23" t="str">
        <f>IF(Eksplikatsioon!D21=0,"",Eksplikatsioon!D21)</f>
        <v>Kabinet/Büroo</v>
      </c>
      <c r="E19" s="54">
        <f>IF(Eksplikatsioon!F21=0,"",Eksplikatsioon!F21)</f>
        <v>21</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01</v>
      </c>
      <c r="B20" s="56" t="str">
        <f>IF(Eksplikatsioon!B22=0,"",Eksplikatsioon!B22)</f>
        <v>111</v>
      </c>
      <c r="C20" s="23" t="str">
        <f>IF(Eksplikatsioon!C22=0,"",Eksplikatsioon!C22)</f>
        <v>ÜÜRITAV PIND</v>
      </c>
      <c r="D20" s="23" t="str">
        <f>IF(Eksplikatsioon!D22=0,"",Eksplikatsioon!D22)</f>
        <v>Kabinet/Büroo</v>
      </c>
      <c r="E20" s="54">
        <f>IF(Eksplikatsioon!F22=0,"",Eksplikatsioon!F22)</f>
        <v>18.8</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01</v>
      </c>
      <c r="B21" s="56" t="str">
        <f>IF(Eksplikatsioon!B23=0,"",Eksplikatsioon!B23)</f>
        <v>112</v>
      </c>
      <c r="C21" s="23" t="str">
        <f>IF(Eksplikatsioon!C23=0,"",Eksplikatsioon!C23)</f>
        <v>ÜÜRITAV PIND</v>
      </c>
      <c r="D21" s="23" t="str">
        <f>IF(Eksplikatsioon!D23=0,"",Eksplikatsioon!D23)</f>
        <v>Kabinet/Büroo</v>
      </c>
      <c r="E21" s="54">
        <f>IF(Eksplikatsioon!F23=0,"",Eksplikatsioon!F23)</f>
        <v>18.8</v>
      </c>
      <c r="F21" s="23" t="str">
        <f>IF(Eksplikatsioon!H23=0,"",Eksplikatsioon!H23)</f>
        <v/>
      </c>
      <c r="G21" s="23" t="str">
        <f>IF(Eksplikatsioon!J23=0,"",Eksplikatsioon!J23)</f>
        <v>Ainukasutuses pind</v>
      </c>
      <c r="H21" s="23" t="str">
        <f>IF(Eksplikatsioon!K23=0,"",Eksplikatsioon!K23)</f>
        <v>Aktiivne vakantsus</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01</v>
      </c>
      <c r="B22" s="56" t="str">
        <f>IF(Eksplikatsioon!B24=0,"",Eksplikatsioon!B24)</f>
        <v>113</v>
      </c>
      <c r="C22" s="23" t="str">
        <f>IF(Eksplikatsioon!C24=0,"",Eksplikatsioon!C24)</f>
        <v>ÜÜRITAV PIND</v>
      </c>
      <c r="D22" s="23" t="str">
        <f>IF(Eksplikatsioon!D24=0,"",Eksplikatsioon!D24)</f>
        <v>Kabinet/Büroo</v>
      </c>
      <c r="E22" s="54">
        <f>IF(Eksplikatsioon!F24=0,"",Eksplikatsioon!F24)</f>
        <v>17.3</v>
      </c>
      <c r="F22" s="23" t="str">
        <f>IF(Eksplikatsioon!H24=0,"",Eksplikatsioon!H24)</f>
        <v/>
      </c>
      <c r="G22" s="23" t="str">
        <f>IF(Eksplikatsioon!J24=0,"",Eksplikatsioon!J24)</f>
        <v>Ainukasutuses pind</v>
      </c>
      <c r="H22" s="23" t="str">
        <f>IF(Eksplikatsioon!K24=0,"",Eksplikatsioon!K24)</f>
        <v>Aktiivne vakantsus</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t="str">
        <f>IF(Eksplikatsioon!B25=0,"",Eksplikatsioon!B25)</f>
        <v>114</v>
      </c>
      <c r="C23" s="23" t="str">
        <f>IF(Eksplikatsioon!C25=0,"",Eksplikatsioon!C25)</f>
        <v>ÜÜRITAV PIND</v>
      </c>
      <c r="D23" s="23" t="str">
        <f>IF(Eksplikatsioon!D25=0,"",Eksplikatsioon!D25)</f>
        <v>Abiruum</v>
      </c>
      <c r="E23" s="54">
        <f>IF(Eksplikatsioon!F25=0,"",Eksplikatsioon!F25)</f>
        <v>3.1</v>
      </c>
      <c r="F23" s="23" t="str">
        <f>IF(Eksplikatsioon!H25=0,"",Eksplikatsioon!H25)</f>
        <v/>
      </c>
      <c r="G23" s="23" t="str">
        <f>IF(Eksplikatsioon!J25=0,"",Eksplikatsioon!J25)</f>
        <v>Ainukasutuses pind</v>
      </c>
      <c r="H23" s="23" t="str">
        <f>IF(Eksplikatsioon!K25=0,"",Eksplikatsioon!K25)</f>
        <v>Aktiivne vakantsus</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t="str">
        <f>IF(Eksplikatsioon!B26=0,"",Eksplikatsioon!B26)</f>
        <v>115</v>
      </c>
      <c r="C24" s="23" t="str">
        <f>IF(Eksplikatsioon!C26=0,"",Eksplikatsioon!C26)</f>
        <v>ÜÜRITAV PIND</v>
      </c>
      <c r="D24" s="23" t="str">
        <f>IF(Eksplikatsioon!D26=0,"",Eksplikatsioon!D26)</f>
        <v>Koridor</v>
      </c>
      <c r="E24" s="54">
        <f>IF(Eksplikatsioon!F26=0,"",Eksplikatsioon!F26)</f>
        <v>27.2</v>
      </c>
      <c r="F24" s="23" t="str">
        <f>IF(Eksplikatsioon!H26=0,"",Eksplikatsioon!H26)</f>
        <v>RKAS, VPK, aktiivne vakants</v>
      </c>
      <c r="G24" s="23" t="str">
        <f>IF(Eksplikatsioon!J26=0,"",Eksplikatsioon!J26)</f>
        <v>Ühiskasutuses muu pind (korrus)</v>
      </c>
      <c r="H24" s="23" t="str">
        <f>IF(Eksplikatsioon!K26=0,"",Eksplikatsioon!K26)</f>
        <v/>
      </c>
      <c r="I24" s="23" t="str">
        <f>IF(Eksplikatsioon!L26=0,"",Eksplikatsioon!L26)</f>
        <v/>
      </c>
      <c r="J24" s="29">
        <f ca="1">IFERROR(IF($G24=Tabelid!$L$6,Eksplikatsioon!O26/SUM(Eksplikatsioon!$O26:'Eksplikatsioon'!$AG26),IF($G24=Tabelid!$L$4,IFERROR(SUMIFS($E:$E,$G:$G,Tabelid!$L$1,$C:$C,Tabelid!$J$4,$H:$H,J$2,$A:$A,$A24)/SUMIFS($E:$E,$G:$G,Tabelid!$L$1,$C:$C,Tabelid!$J$4,$A:$A,$A24),0),IF($G24=Tabelid!$L$5,IFERROR(SUMIFS($E:$E,$G:$G,Tabelid!$L$1,$C:$C,Tabelid!$J$4,$H:$H,J$2)/SUMIFS($E:$E,$G:$G,Tabelid!$L$1,$C:$C,Tabelid!$J$4),0),""))),"")</f>
        <v>0.31847133757961776</v>
      </c>
      <c r="K24" s="29">
        <f ca="1">IFERROR(IF($G24=Tabelid!$L$6,Eksplikatsioon!P26/SUM(Eksplikatsioon!$O26:'Eksplikatsioon'!$AG26),IF($G24=Tabelid!$L$4,IFERROR(SUMIFS($E:$E,$G:$G,Tabelid!$L$1,$C:$C,Tabelid!$J$4,$H:$H,K$2,$A:$A,$A24)/SUMIFS($E:$E,$G:$G,Tabelid!$L$1,$C:$C,Tabelid!$J$4,$A:$A,$A24),0),IF($G24=Tabelid!$L$5,IFERROR(SUMIFS($E:$E,$G:$G,Tabelid!$L$1,$C:$C,Tabelid!$J$4,$H:$H,K$2)/SUMIFS($E:$E,$G:$G,Tabelid!$L$1,$C:$C,Tabelid!$J$4),0),""))),"")</f>
        <v>0</v>
      </c>
      <c r="L24" s="29">
        <f ca="1">IFERROR(IF($G24=Tabelid!$L$6,Eksplikatsioon!Q26/SUM(Eksplikatsioon!$O26:'Eksplikatsioon'!$AG26),IF($G24=Tabelid!$L$4,IFERROR(SUMIFS($E:$E,$G:$G,Tabelid!$L$1,$C:$C,Tabelid!$J$4,$H:$H,L$2,$A:$A,$A24)/SUMIFS($E:$E,$G:$G,Tabelid!$L$1,$C:$C,Tabelid!$J$4,$A:$A,$A24),0),IF($G24=Tabelid!$L$5,IFERROR(SUMIFS($E:$E,$G:$G,Tabelid!$L$1,$C:$C,Tabelid!$J$4,$H:$H,L$2)/SUMIFS($E:$E,$G:$G,Tabelid!$L$1,$C:$C,Tabelid!$J$4),0),""))),"")</f>
        <v>0.11114649681528664</v>
      </c>
      <c r="M24" s="29">
        <f ca="1">IFERROR(IF($G24=Tabelid!$L$6,Eksplikatsioon!R26/SUM(Eksplikatsioon!$O26:'Eksplikatsioon'!$AG26),IF($G24=Tabelid!$L$4,IFERROR(SUMIFS($E:$E,$G:$G,Tabelid!$L$1,$C:$C,Tabelid!$J$4,$H:$H,M$2,$A:$A,$A24)/SUMIFS($E:$E,$G:$G,Tabelid!$L$1,$C:$C,Tabelid!$J$4,$A:$A,$A24),0),IF($G24=Tabelid!$L$5,IFERROR(SUMIFS($E:$E,$G:$G,Tabelid!$L$1,$C:$C,Tabelid!$J$4,$H:$H,M$2)/SUMIFS($E:$E,$G:$G,Tabelid!$L$1,$C:$C,Tabelid!$J$4),0),""))),"")</f>
        <v>0.13832271762208073</v>
      </c>
      <c r="N24" s="29">
        <f ca="1">IFERROR(IF($G24=Tabelid!$L$6,Eksplikatsioon!S26/SUM(Eksplikatsioon!$O26:'Eksplikatsioon'!$AG26),IF($G24=Tabelid!$L$4,IFERROR(SUMIFS($E:$E,$G:$G,Tabelid!$L$1,$C:$C,Tabelid!$J$4,$H:$H,N$2,$A:$A,$A24)/SUMIFS($E:$E,$G:$G,Tabelid!$L$1,$C:$C,Tabelid!$J$4,$A:$A,$A24),0),IF($G24=Tabelid!$L$5,IFERROR(SUMIFS($E:$E,$G:$G,Tabelid!$L$1,$C:$C,Tabelid!$J$4,$H:$H,N$2)/SUMIFS($E:$E,$G:$G,Tabelid!$L$1,$C:$C,Tabelid!$J$4),0),""))),"")</f>
        <v>0.26656050955414018</v>
      </c>
      <c r="O24" s="29">
        <f ca="1">IFERROR(IF($G24=Tabelid!$L$6,Eksplikatsioon!T26/SUM(Eksplikatsioon!$O26:'Eksplikatsioon'!$AG26),IF($G24=Tabelid!$L$4,IFERROR(SUMIFS($E:$E,$G:$G,Tabelid!$L$1,$C:$C,Tabelid!$J$4,$H:$H,O$2,$A:$A,$A24)/SUMIFS($E:$E,$G:$G,Tabelid!$L$1,$C:$C,Tabelid!$J$4,$A:$A,$A24),0),IF($G24=Tabelid!$L$5,IFERROR(SUMIFS($E:$E,$G:$G,Tabelid!$L$1,$C:$C,Tabelid!$J$4,$H:$H,O$2)/SUMIFS($E:$E,$G:$G,Tabelid!$L$1,$C:$C,Tabelid!$J$4),0),""))),"")</f>
        <v>0.16549893842887475</v>
      </c>
      <c r="P24" s="29">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29">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29">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29">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29">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29">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29">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29">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29">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29">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29">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29">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29">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29">
        <f ca="1">IFERROR(IF($G24=Tabelid!$L$6,$E24*J24,IFERROR($E24*J24/SUM($J24:$AB24)*(Eksplikatsioon!O26)/SUMPRODUCT($J24:$AB24,Eksplikatsioon!$O26:$AG26),"")),"")</f>
        <v>11.541725601131541</v>
      </c>
      <c r="AD24" s="29">
        <f ca="1">IFERROR(IF($G24=Tabelid!$L$6,$E24*K24,IFERROR($E24*K24/SUM($J24:$AB24)*(Eksplikatsioon!P26)/SUMPRODUCT($J24:$AB24,Eksplikatsioon!$O26:$AG26),"")),"")</f>
        <v>0</v>
      </c>
      <c r="AE24" s="29">
        <f ca="1">IFERROR(IF($G24=Tabelid!$L$6,$E24*L24,IFERROR($E24*L24/SUM($J24:$AB24)*(Eksplikatsioon!Q26)/SUMPRODUCT($J24:$AB24,Eksplikatsioon!$O26:$AG26),"")),"")</f>
        <v>0</v>
      </c>
      <c r="AF24" s="29">
        <f ca="1">IFERROR(IF($G24=Tabelid!$L$6,$E24*M24,IFERROR($E24*M24/SUM($J24:$AB24)*(Eksplikatsioon!R26)/SUMPRODUCT($J24:$AB24,Eksplikatsioon!$O26:$AG26),"")),"")</f>
        <v>0</v>
      </c>
      <c r="AG24" s="29">
        <f ca="1">IFERROR(IF($G24=Tabelid!$L$6,$E24*N24,IFERROR($E24*N24/SUM($J24:$AB24)*(Eksplikatsioon!S26)/SUMPRODUCT($J24:$AB24,Eksplikatsioon!$O26:$AG26),"")),"")</f>
        <v>9.6604243281471014</v>
      </c>
      <c r="AH24" s="29">
        <f ca="1">IFERROR(IF($G24=Tabelid!$L$6,$E24*O24,IFERROR($E24*O24/SUM($J24:$AB24)*(Eksplikatsioon!T26)/SUMPRODUCT($J24:$AB24,Eksplikatsioon!$O26:$AG26),"")),"")</f>
        <v>5.9978500707213582</v>
      </c>
      <c r="AI24" s="29">
        <f ca="1">IFERROR(IF($G24=Tabelid!$L$6,$E24*P24,IFERROR($E24*P24/SUM($J24:$AB24)*(Eksplikatsioon!U26)/SUMPRODUCT($J24:$AB24,Eksplikatsioon!$O26:$AG26),"")),"")</f>
        <v>0</v>
      </c>
      <c r="AJ24" s="29">
        <f ca="1">IFERROR(IF($G24=Tabelid!$L$6,$E24*Q24,IFERROR($E24*Q24/SUM($J24:$AB24)*(Eksplikatsioon!V26)/SUMPRODUCT($J24:$AB24,Eksplikatsioon!$O26:$AG26),"")),"")</f>
        <v>0</v>
      </c>
      <c r="AK24" s="29">
        <f ca="1">IFERROR(IF($G24=Tabelid!$L$6,$E24*R24,IFERROR($E24*R24/SUM($J24:$AB24)*(Eksplikatsioon!W26)/SUMPRODUCT($J24:$AB24,Eksplikatsioon!$O26:$AG26),"")),"")</f>
        <v>0</v>
      </c>
      <c r="AL24" s="29">
        <f ca="1">IFERROR(IF($G24=Tabelid!$L$6,$E24*S24,IFERROR($E24*S24/SUM($J24:$AB24)*(Eksplikatsioon!X26)/SUMPRODUCT($J24:$AB24,Eksplikatsioon!$O26:$AG26),"")),"")</f>
        <v>0</v>
      </c>
      <c r="AM24" s="29">
        <f ca="1">IFERROR(IF($G24=Tabelid!$L$6,$E24*T24,IFERROR($E24*T24/SUM($J24:$AB24)*(Eksplikatsioon!Y26)/SUMPRODUCT($J24:$AB24,Eksplikatsioon!$O26:$AG26),"")),"")</f>
        <v>0</v>
      </c>
      <c r="AN24" s="29">
        <f ca="1">IFERROR(IF($G24=Tabelid!$L$6,$E24*U24,IFERROR($E24*U24/SUM($J24:$AB24)*(Eksplikatsioon!Z26)/SUMPRODUCT($J24:$AB24,Eksplikatsioon!$O26:$AG26),"")),"")</f>
        <v>0</v>
      </c>
      <c r="AO24" s="29">
        <f ca="1">IFERROR(IF($G24=Tabelid!$L$6,$E24*V24,IFERROR($E24*V24/SUM($J24:$AB24)*(Eksplikatsioon!AA26)/SUMPRODUCT($J24:$AB24,Eksplikatsioon!$O26:$AG26),"")),"")</f>
        <v>0</v>
      </c>
      <c r="AP24" s="29">
        <f ca="1">IFERROR(IF($G24=Tabelid!$L$6,$E24*W24,IFERROR($E24*W24/SUM($J24:$AB24)*(Eksplikatsioon!AB26)/SUMPRODUCT($J24:$AB24,Eksplikatsioon!$O26:$AG26),"")),"")</f>
        <v>0</v>
      </c>
      <c r="AQ24" s="29">
        <f ca="1">IFERROR(IF($G24=Tabelid!$L$6,$E24*X24,IFERROR($E24*X24/SUM($J24:$AB24)*(Eksplikatsioon!AC26)/SUMPRODUCT($J24:$AB24,Eksplikatsioon!$O26:$AG26),"")),"")</f>
        <v>0</v>
      </c>
      <c r="AR24" s="29">
        <f ca="1">IFERROR(IF($G24=Tabelid!$L$6,$E24*Y24,IFERROR($E24*Y24/SUM($J24:$AB24)*(Eksplikatsioon!AD26)/SUMPRODUCT($J24:$AB24,Eksplikatsioon!$O26:$AG26),"")),"")</f>
        <v>0</v>
      </c>
      <c r="AS24" s="29">
        <f ca="1">IFERROR(IF($G24=Tabelid!$L$6,$E24*Z24,IFERROR($E24*Z24/SUM($J24:$AB24)*(Eksplikatsioon!AE26)/SUMPRODUCT($J24:$AB24,Eksplikatsioon!$O26:$AG26),"")),"")</f>
        <v>0</v>
      </c>
      <c r="AT24" s="29">
        <f ca="1">IFERROR(IF($G24=Tabelid!$L$6,$E24*AA24,IFERROR($E24*AA24/SUM($J24:$AB24)*(Eksplikatsioon!AF26)/SUMPRODUCT($J24:$AB24,Eksplikatsioon!$O26:$AG26),"")),"")</f>
        <v>0</v>
      </c>
      <c r="AU24" s="29">
        <f ca="1">IFERROR(IF($G24=Tabelid!$L$6,$E24*AB24,IFERROR($E24*AB24/SUM($J24:$AB24)*(Eksplikatsioon!AG26)/SUMPRODUCT($J24:$AB24,Eksplikatsioon!$O26:$AG26),"")),"")</f>
        <v>0</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t="str">
        <f>IF(Eksplikatsioon!B27=0,"",Eksplikatsioon!B27)</f>
        <v>115A</v>
      </c>
      <c r="C25" s="23" t="str">
        <f>IF(Eksplikatsioon!C27=0,"",Eksplikatsioon!C27)</f>
        <v>VERTIKAALSETE ÜHENDUSTEEDE PIND</v>
      </c>
      <c r="D25" s="23" t="str">
        <f>IF(Eksplikatsioon!D27=0,"",Eksplikatsioon!D27)</f>
        <v>Trepp/Trepikoda</v>
      </c>
      <c r="E25" s="54">
        <f>IF(Eksplikatsioon!F27=0,"",Eksplikatsioon!F27)</f>
        <v>2.5</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t="str">
        <f>IF(Eksplikatsioon!B28=0,"",Eksplikatsioon!B28)</f>
        <v>116</v>
      </c>
      <c r="C26" s="23" t="str">
        <f>IF(Eksplikatsioon!C28=0,"",Eksplikatsioon!C28)</f>
        <v>ÜÜRITAV PIND</v>
      </c>
      <c r="D26" s="23" t="str">
        <f>IF(Eksplikatsioon!D28=0,"",Eksplikatsioon!D28)</f>
        <v>Hoiuruum/Ladu</v>
      </c>
      <c r="E26" s="54">
        <f>IF(Eksplikatsioon!F28=0,"",Eksplikatsioon!F28)</f>
        <v>32.9</v>
      </c>
      <c r="F26" s="23" t="str">
        <f>IF(Eksplikatsioon!H28=0,"",Eksplikatsioon!H28)</f>
        <v/>
      </c>
      <c r="G26" s="23" t="str">
        <f>IF(Eksplikatsioon!J28=0,"",Eksplikatsioon!J28)</f>
        <v>Ainukasutuses pind</v>
      </c>
      <c r="H26" s="23" t="str">
        <f>IF(Eksplikatsioon!K28=0,"",Eksplikatsioon!K28)</f>
        <v>Riigi Kinnisvara AS</v>
      </c>
      <c r="I26" s="23" t="str">
        <f>IF(Eksplikatsioon!L28=0,"",Eksplikatsioon!L28)</f>
        <v>TARTU851_11</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t="str">
        <f>IF(Eksplikatsioon!B29=0,"",Eksplikatsioon!B29)</f>
        <v>117</v>
      </c>
      <c r="C27" s="23" t="str">
        <f>IF(Eksplikatsioon!C29=0,"",Eksplikatsioon!C29)</f>
        <v>ÜÜRITAV PIND</v>
      </c>
      <c r="D27" s="23" t="str">
        <f>IF(Eksplikatsioon!D29=0,"",Eksplikatsioon!D29)</f>
        <v>Hoiuruum/Ladu</v>
      </c>
      <c r="E27" s="54">
        <f>IF(Eksplikatsioon!F29=0,"",Eksplikatsioon!F29)</f>
        <v>44.3</v>
      </c>
      <c r="F27" s="23" t="str">
        <f>IF(Eksplikatsioon!H29=0,"",Eksplikatsioon!H29)</f>
        <v/>
      </c>
      <c r="G27" s="23" t="str">
        <f>IF(Eksplikatsioon!J29=0,"",Eksplikatsioon!J29)</f>
        <v>Ainukasutuses pind</v>
      </c>
      <c r="H27" s="23" t="str">
        <f>IF(Eksplikatsioon!K29=0,"",Eksplikatsioon!K29)</f>
        <v>Riigi Kinnisvara AS</v>
      </c>
      <c r="I27" s="23" t="str">
        <f>IF(Eksplikatsioon!L29=0,"",Eksplikatsioon!L29)</f>
        <v>TARTU851_11</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t="str">
        <f>IF(Eksplikatsioon!B30=0,"",Eksplikatsioon!B30)</f>
        <v>118</v>
      </c>
      <c r="C28" s="23" t="str">
        <f>IF(Eksplikatsioon!C30=0,"",Eksplikatsioon!C30)</f>
        <v>ÜÜRITAV PIND</v>
      </c>
      <c r="D28" s="23" t="str">
        <f>IF(Eksplikatsioon!D30=0,"",Eksplikatsioon!D30)</f>
        <v>Arhiiv</v>
      </c>
      <c r="E28" s="54">
        <f>IF(Eksplikatsioon!F30=0,"",Eksplikatsioon!F30)</f>
        <v>4.3</v>
      </c>
      <c r="F28" s="23" t="str">
        <f>IF(Eksplikatsioon!H30=0,"",Eksplikatsioon!H30)</f>
        <v/>
      </c>
      <c r="G28" s="23" t="str">
        <f>IF(Eksplikatsioon!J30=0,"",Eksplikatsioon!J30)</f>
        <v>Ainukasutuses pind</v>
      </c>
      <c r="H28" s="23" t="str">
        <f>IF(Eksplikatsioon!K30=0,"",Eksplikatsioon!K30)</f>
        <v>Riigi Kinnisvara AS</v>
      </c>
      <c r="I28" s="23" t="str">
        <f>IF(Eksplikatsioon!L30=0,"",Eksplikatsioon!L30)</f>
        <v>TARTU851_11</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t="str">
        <f>IF(Eksplikatsioon!B31=0,"",Eksplikatsioon!B31)</f>
        <v>119</v>
      </c>
      <c r="C29" s="23" t="str">
        <f>IF(Eksplikatsioon!C31=0,"",Eksplikatsioon!C31)</f>
        <v>ÜÜRITAV PIND</v>
      </c>
      <c r="D29" s="23" t="str">
        <f>IF(Eksplikatsioon!D31=0,"",Eksplikatsioon!D31)</f>
        <v>Arhiiv</v>
      </c>
      <c r="E29" s="54">
        <f>IF(Eksplikatsioon!F31=0,"",Eksplikatsioon!F31)</f>
        <v>12.9</v>
      </c>
      <c r="F29" s="23" t="str">
        <f>IF(Eksplikatsioon!H31=0,"",Eksplikatsioon!H31)</f>
        <v/>
      </c>
      <c r="G29" s="23" t="str">
        <f>IF(Eksplikatsioon!J31=0,"",Eksplikatsioon!J31)</f>
        <v>Ainukasutuses pind</v>
      </c>
      <c r="H29" s="23" t="str">
        <f>IF(Eksplikatsioon!K31=0,"",Eksplikatsioon!K31)</f>
        <v>Riigi Kinnisvara AS</v>
      </c>
      <c r="I29" s="23" t="str">
        <f>IF(Eksplikatsioon!L31=0,"",Eksplikatsioon!L31)</f>
        <v>TARTU851_11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120</v>
      </c>
      <c r="C30" s="23" t="str">
        <f>IF(Eksplikatsioon!C32=0,"",Eksplikatsioon!C32)</f>
        <v>ÜÜRITAV PIND</v>
      </c>
      <c r="D30" s="23" t="str">
        <f>IF(Eksplikatsioon!D32=0,"",Eksplikatsioon!D32)</f>
        <v>Pesuruum</v>
      </c>
      <c r="E30" s="54">
        <f>IF(Eksplikatsioon!F32=0,"",Eksplikatsioon!F32)</f>
        <v>4.8</v>
      </c>
      <c r="F30" s="23" t="str">
        <f>IF(Eksplikatsioon!H32=0,"",Eksplikatsioon!H32)</f>
        <v/>
      </c>
      <c r="G30" s="23" t="str">
        <f>IF(Eksplikatsioon!J32=0,"",Eksplikatsioon!J32)</f>
        <v>Ainukasutuses pind</v>
      </c>
      <c r="H30" s="23" t="str">
        <f>IF(Eksplikatsioon!K32=0,"",Eksplikatsioon!K32)</f>
        <v>Riigi Kinnisvara AS</v>
      </c>
      <c r="I30" s="23" t="str">
        <f>IF(Eksplikatsioon!L32=0,"",Eksplikatsioon!L32)</f>
        <v>TARTU851_11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121</v>
      </c>
      <c r="C31" s="23" t="str">
        <f>IF(Eksplikatsioon!C33=0,"",Eksplikatsioon!C33)</f>
        <v>ÜÜRITAV PIND</v>
      </c>
      <c r="D31" s="23" t="str">
        <f>IF(Eksplikatsioon!D33=0,"",Eksplikatsioon!D33)</f>
        <v>Riietusruum</v>
      </c>
      <c r="E31" s="54">
        <f>IF(Eksplikatsioon!F33=0,"",Eksplikatsioon!F33)</f>
        <v>6.3</v>
      </c>
      <c r="F31" s="23" t="str">
        <f>IF(Eksplikatsioon!H33=0,"",Eksplikatsioon!H33)</f>
        <v/>
      </c>
      <c r="G31" s="23" t="str">
        <f>IF(Eksplikatsioon!J33=0,"",Eksplikatsioon!J33)</f>
        <v>Ainukasutuses pind</v>
      </c>
      <c r="H31" s="23" t="str">
        <f>IF(Eksplikatsioon!K33=0,"",Eksplikatsioon!K33)</f>
        <v>Riigi Kinnisvara AS</v>
      </c>
      <c r="I31" s="23" t="str">
        <f>IF(Eksplikatsioon!L33=0,"",Eksplikatsioon!L33)</f>
        <v>TARTU851_11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t="str">
        <f>IF(Eksplikatsioon!B34=0,"",Eksplikatsioon!B34)</f>
        <v>122</v>
      </c>
      <c r="C32" s="23" t="str">
        <f>IF(Eksplikatsioon!C34=0,"",Eksplikatsioon!C34)</f>
        <v>ÜÜRITAV PIND</v>
      </c>
      <c r="D32" s="23" t="str">
        <f>IF(Eksplikatsioon!D34=0,"",Eksplikatsioon!D34)</f>
        <v>WC</v>
      </c>
      <c r="E32" s="54">
        <f>IF(Eksplikatsioon!F34=0,"",Eksplikatsioon!F34)</f>
        <v>2.5</v>
      </c>
      <c r="F32" s="23" t="str">
        <f>IF(Eksplikatsioon!H34=0,"",Eksplikatsioon!H34)</f>
        <v/>
      </c>
      <c r="G32" s="23" t="str">
        <f>IF(Eksplikatsioon!J34=0,"",Eksplikatsioon!J34)</f>
        <v>Ainukasutuses pind</v>
      </c>
      <c r="H32" s="23" t="str">
        <f>IF(Eksplikatsioon!K34=0,"",Eksplikatsioon!K34)</f>
        <v>Riigi Kinnisvara AS</v>
      </c>
      <c r="I32" s="23" t="str">
        <f>IF(Eksplikatsioon!L34=0,"",Eksplikatsioon!L34)</f>
        <v>TARTU851_11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123</v>
      </c>
      <c r="C33" s="23" t="str">
        <f>IF(Eksplikatsioon!C35=0,"",Eksplikatsioon!C35)</f>
        <v>ÜÜRITAV PIND</v>
      </c>
      <c r="D33" s="23" t="str">
        <f>IF(Eksplikatsioon!D35=0,"",Eksplikatsioon!D35)</f>
        <v>Koristus- ja hooldusruum</v>
      </c>
      <c r="E33" s="54">
        <f>IF(Eksplikatsioon!F35=0,"",Eksplikatsioon!F35)</f>
        <v>3.4</v>
      </c>
      <c r="F33" s="23" t="str">
        <f>IF(Eksplikatsioon!H35=0,"",Eksplikatsioon!H35)</f>
        <v/>
      </c>
      <c r="G33" s="23" t="str">
        <f>IF(Eksplikatsioon!J35=0,"",Eksplikatsioon!J35)</f>
        <v>Ainukasutuses pind</v>
      </c>
      <c r="H33" s="23" t="str">
        <f>IF(Eksplikatsioon!K35=0,"",Eksplikatsioon!K35)</f>
        <v>Riigi Kinnisvara AS</v>
      </c>
      <c r="I33" s="23" t="str">
        <f>IF(Eksplikatsioon!L35=0,"",Eksplikatsioon!L35)</f>
        <v>TARTU851_11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124</v>
      </c>
      <c r="C34" s="23" t="str">
        <f>IF(Eksplikatsioon!C36=0,"",Eksplikatsioon!C36)</f>
        <v>ÜÜRITAV PIND</v>
      </c>
      <c r="D34" s="23" t="str">
        <f>IF(Eksplikatsioon!D36=0,"",Eksplikatsioon!D36)</f>
        <v>Eesruum</v>
      </c>
      <c r="E34" s="54">
        <f>IF(Eksplikatsioon!F36=0,"",Eksplikatsioon!F36)</f>
        <v>2.9</v>
      </c>
      <c r="F34" s="23" t="str">
        <f>IF(Eksplikatsioon!H36=0,"",Eksplikatsioon!H36)</f>
        <v/>
      </c>
      <c r="G34" s="23" t="str">
        <f>IF(Eksplikatsioon!J36=0,"",Eksplikatsioon!J36)</f>
        <v>Ainukasutuses pind</v>
      </c>
      <c r="H34" s="23" t="str">
        <f>IF(Eksplikatsioon!K36=0,"",Eksplikatsioon!K36)</f>
        <v>Riigi Kinnisvara AS</v>
      </c>
      <c r="I34" s="23" t="str">
        <f>IF(Eksplikatsioon!L36=0,"",Eksplikatsioon!L36)</f>
        <v>TARTU851_11</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t="str">
        <f>IF(Eksplikatsioon!B37=0,"",Eksplikatsioon!B37)</f>
        <v>125</v>
      </c>
      <c r="C35" s="23" t="str">
        <f>IF(Eksplikatsioon!C37=0,"",Eksplikatsioon!C37)</f>
        <v>TEHNOPIND</v>
      </c>
      <c r="D35" s="23" t="str">
        <f>IF(Eksplikatsioon!D37=0,"",Eksplikatsioon!D37)</f>
        <v>Gaasiruum</v>
      </c>
      <c r="E35" s="54">
        <f>IF(Eksplikatsioon!F37=0,"",Eksplikatsioon!F37)</f>
        <v>4.9000000000000004</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126</v>
      </c>
      <c r="C36" s="23" t="str">
        <f>IF(Eksplikatsioon!C38=0,"",Eksplikatsioon!C38)</f>
        <v>ÜÜRITAV PIND</v>
      </c>
      <c r="D36" s="23" t="str">
        <f>IF(Eksplikatsioon!D38=0,"",Eksplikatsioon!D38)</f>
        <v>Abiruum</v>
      </c>
      <c r="E36" s="54">
        <f>IF(Eksplikatsioon!F38=0,"",Eksplikatsioon!F38)</f>
        <v>2.2000000000000002</v>
      </c>
      <c r="F36" s="23" t="str">
        <f>IF(Eksplikatsioon!H38=0,"",Eksplikatsioon!H38)</f>
        <v/>
      </c>
      <c r="G36" s="23" t="str">
        <f>IF(Eksplikatsioon!J38=0,"",Eksplikatsioon!J38)</f>
        <v>Ainukasutuses pind</v>
      </c>
      <c r="H36" s="23" t="str">
        <f>IF(Eksplikatsioon!K38=0,"",Eksplikatsioon!K38)</f>
        <v>Riigi Kinnisvara AS</v>
      </c>
      <c r="I36" s="23" t="str">
        <f>IF(Eksplikatsioon!L38=0,"",Eksplikatsioon!L38)</f>
        <v>TARTU851_11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127</v>
      </c>
      <c r="C37" s="23" t="str">
        <f>IF(Eksplikatsioon!C39=0,"",Eksplikatsioon!C39)</f>
        <v>ÜÜRITAV PIND</v>
      </c>
      <c r="D37" s="23" t="str">
        <f>IF(Eksplikatsioon!D39=0,"",Eksplikatsioon!D39)</f>
        <v>Abiruum</v>
      </c>
      <c r="E37" s="54">
        <f>IF(Eksplikatsioon!F39=0,"",Eksplikatsioon!F39)</f>
        <v>2.4</v>
      </c>
      <c r="F37" s="23" t="str">
        <f>IF(Eksplikatsioon!H39=0,"",Eksplikatsioon!H39)</f>
        <v/>
      </c>
      <c r="G37" s="23" t="str">
        <f>IF(Eksplikatsioon!J39=0,"",Eksplikatsioon!J39)</f>
        <v>Ainukasutuses pind</v>
      </c>
      <c r="H37" s="23" t="str">
        <f>IF(Eksplikatsioon!K39=0,"",Eksplikatsioon!K39)</f>
        <v>Riigi Kinnisvara AS</v>
      </c>
      <c r="I37" s="23" t="str">
        <f>IF(Eksplikatsioon!L39=0,"",Eksplikatsioon!L39)</f>
        <v>TARTU851_11</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128</v>
      </c>
      <c r="C38" s="23" t="str">
        <f>IF(Eksplikatsioon!C40=0,"",Eksplikatsioon!C40)</f>
        <v>ÜÜRITAV PIND</v>
      </c>
      <c r="D38" s="23" t="str">
        <f>IF(Eksplikatsioon!D40=0,"",Eksplikatsioon!D40)</f>
        <v>Koridor</v>
      </c>
      <c r="E38" s="54">
        <f>IF(Eksplikatsioon!F40=0,"",Eksplikatsioon!F40)</f>
        <v>7.7</v>
      </c>
      <c r="F38" s="23" t="str">
        <f>IF(Eksplikatsioon!H40=0,"",Eksplikatsioon!H40)</f>
        <v>RKAS, VPK, aktiivne vakants</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0.31847133757961776</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0.11114649681528664</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0.13832271762208073</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0.26656050955414018</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0.16549893842887475</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3.2673267326732671</v>
      </c>
      <c r="AD38" s="29">
        <f ca="1">IFERROR(IF($G38=Tabelid!$L$6,$E38*K38,IFERROR($E38*K38/SUM($J38:$AB38)*(Eksplikatsioon!P40)/SUMPRODUCT($J38:$AB38,Eksplikatsioon!$O40:$AG40),"")),"")</f>
        <v>0</v>
      </c>
      <c r="AE38" s="29">
        <f ca="1">IFERROR(IF($G38=Tabelid!$L$6,$E38*L38,IFERROR($E38*L38/SUM($J38:$AB38)*(Eksplikatsioon!Q40)/SUMPRODUCT($J38:$AB38,Eksplikatsioon!$O40:$AG40),"")),"")</f>
        <v>0</v>
      </c>
      <c r="AF38" s="29">
        <f ca="1">IFERROR(IF($G38=Tabelid!$L$6,$E38*M38,IFERROR($E38*M38/SUM($J38:$AB38)*(Eksplikatsioon!R40)/SUMPRODUCT($J38:$AB38,Eksplikatsioon!$O40:$AG40),"")),"")</f>
        <v>0</v>
      </c>
      <c r="AG38" s="29">
        <f ca="1">IFERROR(IF($G38=Tabelid!$L$6,$E38*N38,IFERROR($E38*N38/SUM($J38:$AB38)*(Eksplikatsioon!S40)/SUMPRODUCT($J38:$AB38,Eksplikatsioon!$O40:$AG40),"")),"")</f>
        <v>2.7347524752475256</v>
      </c>
      <c r="AH38" s="29">
        <f ca="1">IFERROR(IF($G38=Tabelid!$L$6,$E38*O38,IFERROR($E38*O38/SUM($J38:$AB38)*(Eksplikatsioon!T40)/SUMPRODUCT($J38:$AB38,Eksplikatsioon!$O40:$AG40),"")),"")</f>
        <v>1.6979207920792083</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128A</v>
      </c>
      <c r="C39" s="23" t="str">
        <f>IF(Eksplikatsioon!C41=0,"",Eksplikatsioon!C41)</f>
        <v>ÜÜRITAV PIND</v>
      </c>
      <c r="D39" s="23" t="str">
        <f>IF(Eksplikatsioon!D41=0,"",Eksplikatsioon!D41)</f>
        <v>Tuulekoda</v>
      </c>
      <c r="E39" s="54">
        <f>IF(Eksplikatsioon!F41=0,"",Eksplikatsioon!F41)</f>
        <v>3</v>
      </c>
      <c r="F39" s="23" t="str">
        <f>IF(Eksplikatsioon!H41=0,"",Eksplikatsioon!H41)</f>
        <v>RKAS, VPK, aktiivne vakants</v>
      </c>
      <c r="G39" s="23" t="str">
        <f>IF(Eksplikatsioon!J41=0,"",Eksplikatsioon!J41)</f>
        <v>Ühiskasutuses muu pind (korrus)</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0.31847133757961776</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0.11114649681528664</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0.13832271762208073</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0.26656050955414018</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0.16549893842887475</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1.2729844413012728</v>
      </c>
      <c r="AD39" s="29">
        <f ca="1">IFERROR(IF($G39=Tabelid!$L$6,$E39*K39,IFERROR($E39*K39/SUM($J39:$AB39)*(Eksplikatsioon!P41)/SUMPRODUCT($J39:$AB39,Eksplikatsioon!$O41:$AG41),"")),"")</f>
        <v>0</v>
      </c>
      <c r="AE39" s="29">
        <f ca="1">IFERROR(IF($G39=Tabelid!$L$6,$E39*L39,IFERROR($E39*L39/SUM($J39:$AB39)*(Eksplikatsioon!Q41)/SUMPRODUCT($J39:$AB39,Eksplikatsioon!$O41:$AG41),"")),"")</f>
        <v>0</v>
      </c>
      <c r="AF39" s="29">
        <f ca="1">IFERROR(IF($G39=Tabelid!$L$6,$E39*M39,IFERROR($E39*M39/SUM($J39:$AB39)*(Eksplikatsioon!R41)/SUMPRODUCT($J39:$AB39,Eksplikatsioon!$O41:$AG41),"")),"")</f>
        <v>0</v>
      </c>
      <c r="AG39" s="29">
        <f ca="1">IFERROR(IF($G39=Tabelid!$L$6,$E39*N39,IFERROR($E39*N39/SUM($J39:$AB39)*(Eksplikatsioon!S41)/SUMPRODUCT($J39:$AB39,Eksplikatsioon!$O41:$AG41),"")),"")</f>
        <v>1.0654879773691659</v>
      </c>
      <c r="AH39" s="29">
        <f ca="1">IFERROR(IF($G39=Tabelid!$L$6,$E39*O39,IFERROR($E39*O39/SUM($J39:$AB39)*(Eksplikatsioon!T41)/SUMPRODUCT($J39:$AB39,Eksplikatsioon!$O41:$AG41),"")),"")</f>
        <v>0.66152758132956169</v>
      </c>
      <c r="AI39" s="29">
        <f ca="1">IFERROR(IF($G39=Tabelid!$L$6,$E39*P39,IFERROR($E39*P39/SUM($J39:$AB39)*(Eksplikatsioon!U41)/SUMPRODUCT($J39:$AB39,Eksplikatsioon!$O41:$AG41),"")),"")</f>
        <v>0</v>
      </c>
      <c r="AJ39" s="29">
        <f ca="1">IFERROR(IF($G39=Tabelid!$L$6,$E39*Q39,IFERROR($E39*Q39/SUM($J39:$AB39)*(Eksplikatsioon!V41)/SUMPRODUCT($J39:$AB39,Eksplikatsioon!$O41:$AG41),"")),"")</f>
        <v>0</v>
      </c>
      <c r="AK39" s="29">
        <f ca="1">IFERROR(IF($G39=Tabelid!$L$6,$E39*R39,IFERROR($E39*R39/SUM($J39:$AB39)*(Eksplikatsioon!W41)/SUMPRODUCT($J39:$AB39,Eksplikatsioon!$O41:$AG41),"")),"")</f>
        <v>0</v>
      </c>
      <c r="AL39" s="29">
        <f ca="1">IFERROR(IF($G39=Tabelid!$L$6,$E39*S39,IFERROR($E39*S39/SUM($J39:$AB39)*(Eksplikatsioon!X41)/SUMPRODUCT($J39:$AB39,Eksplikatsioon!$O41:$AG41),"")),"")</f>
        <v>0</v>
      </c>
      <c r="AM39" s="29">
        <f ca="1">IFERROR(IF($G39=Tabelid!$L$6,$E39*T39,IFERROR($E39*T39/SUM($J39:$AB39)*(Eksplikatsioon!Y41)/SUMPRODUCT($J39:$AB39,Eksplikatsioon!$O41:$AG41),"")),"")</f>
        <v>0</v>
      </c>
      <c r="AN39" s="29">
        <f ca="1">IFERROR(IF($G39=Tabelid!$L$6,$E39*U39,IFERROR($E39*U39/SUM($J39:$AB39)*(Eksplikatsioon!Z41)/SUMPRODUCT($J39:$AB39,Eksplikatsioon!$O41:$AG41),"")),"")</f>
        <v>0</v>
      </c>
      <c r="AO39" s="29">
        <f ca="1">IFERROR(IF($G39=Tabelid!$L$6,$E39*V39,IFERROR($E39*V39/SUM($J39:$AB39)*(Eksplikatsioon!AA41)/SUMPRODUCT($J39:$AB39,Eksplikatsioon!$O41:$AG41),"")),"")</f>
        <v>0</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129</v>
      </c>
      <c r="C40" s="23" t="str">
        <f>IF(Eksplikatsioon!C42=0,"",Eksplikatsioon!C42)</f>
        <v>ÜÜRITAV PIND</v>
      </c>
      <c r="D40" s="23" t="str">
        <f>IF(Eksplikatsioon!D42=0,"",Eksplikatsioon!D42)</f>
        <v>Aatrium/Fuajee</v>
      </c>
      <c r="E40" s="54">
        <f>IF(Eksplikatsioon!F42=0,"",Eksplikatsioon!F42)</f>
        <v>23</v>
      </c>
      <c r="F40" s="23" t="str">
        <f>IF(Eksplikatsioon!H42=0,"",Eksplikatsioon!H42)</f>
        <v/>
      </c>
      <c r="G40" s="23" t="str">
        <f>IF(Eksplikatsioon!J42=0,"",Eksplikatsioon!J42)</f>
        <v>Ainukasutuses pind</v>
      </c>
      <c r="H40" s="23" t="str">
        <f>IF(Eksplikatsioon!K42=0,"",Eksplikatsioon!K42)</f>
        <v>Aktiivne vakantsus</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t="str">
        <f>IF(Eksplikatsioon!B43=0,"",Eksplikatsioon!B43)</f>
        <v>130</v>
      </c>
      <c r="C41" s="23" t="str">
        <f>IF(Eksplikatsioon!C43=0,"",Eksplikatsioon!C43)</f>
        <v>ÜÜRITAV PIND</v>
      </c>
      <c r="D41" s="23" t="str">
        <f>IF(Eksplikatsioon!D43=0,"",Eksplikatsioon!D43)</f>
        <v>Kabinet/Büroo</v>
      </c>
      <c r="E41" s="54">
        <f>IF(Eksplikatsioon!F43=0,"",Eksplikatsioon!F43)</f>
        <v>4.2</v>
      </c>
      <c r="F41" s="23" t="str">
        <f>IF(Eksplikatsioon!H43=0,"",Eksplikatsioon!H43)</f>
        <v/>
      </c>
      <c r="G41" s="23" t="str">
        <f>IF(Eksplikatsioon!J43=0,"",Eksplikatsioon!J43)</f>
        <v>Ainukasutuses pind</v>
      </c>
      <c r="H41" s="23" t="str">
        <f>IF(Eksplikatsioon!K43=0,"",Eksplikatsioon!K43)</f>
        <v>Aktiivne vakantsus</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t="str">
        <f>IF(Eksplikatsioon!B44=0,"",Eksplikatsioon!B44)</f>
        <v>131</v>
      </c>
      <c r="C42" s="23" t="str">
        <f>IF(Eksplikatsioon!C44=0,"",Eksplikatsioon!C44)</f>
        <v>ÜÜRITAV PIND</v>
      </c>
      <c r="D42" s="23" t="str">
        <f>IF(Eksplikatsioon!D44=0,"",Eksplikatsioon!D44)</f>
        <v>Kabinet/Büroo</v>
      </c>
      <c r="E42" s="54">
        <f>IF(Eksplikatsioon!F44=0,"",Eksplikatsioon!F44)</f>
        <v>4.3</v>
      </c>
      <c r="F42" s="23" t="str">
        <f>IF(Eksplikatsioon!H44=0,"",Eksplikatsioon!H44)</f>
        <v/>
      </c>
      <c r="G42" s="23" t="str">
        <f>IF(Eksplikatsioon!J44=0,"",Eksplikatsioon!J44)</f>
        <v>Ainukasutuses pind</v>
      </c>
      <c r="H42" s="23" t="str">
        <f>IF(Eksplikatsioon!K44=0,"",Eksplikatsioon!K44)</f>
        <v>Aktiivne vakantsus</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t="str">
        <f>IF(Eksplikatsioon!B45=0,"",Eksplikatsioon!B45)</f>
        <v>132</v>
      </c>
      <c r="C43" s="23" t="str">
        <f>IF(Eksplikatsioon!C45=0,"",Eksplikatsioon!C45)</f>
        <v>ÜÜRITAV PIND</v>
      </c>
      <c r="D43" s="23" t="str">
        <f>IF(Eksplikatsioon!D45=0,"",Eksplikatsioon!D45)</f>
        <v>Kabinet/Büroo</v>
      </c>
      <c r="E43" s="54">
        <f>IF(Eksplikatsioon!F45=0,"",Eksplikatsioon!F45)</f>
        <v>4.3</v>
      </c>
      <c r="F43" s="23" t="str">
        <f>IF(Eksplikatsioon!H45=0,"",Eksplikatsioon!H45)</f>
        <v/>
      </c>
      <c r="G43" s="23" t="str">
        <f>IF(Eksplikatsioon!J45=0,"",Eksplikatsioon!J45)</f>
        <v>Ainukasutuses pind</v>
      </c>
      <c r="H43" s="23" t="str">
        <f>IF(Eksplikatsioon!K45=0,"",Eksplikatsioon!K45)</f>
        <v>Aktiivne vakantsus</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t="str">
        <f>IF(Eksplikatsioon!B46=0,"",Eksplikatsioon!B46)</f>
        <v>133</v>
      </c>
      <c r="C44" s="23" t="str">
        <f>IF(Eksplikatsioon!C46=0,"",Eksplikatsioon!C46)</f>
        <v>ÜÜRITAV PIND</v>
      </c>
      <c r="D44" s="23" t="str">
        <f>IF(Eksplikatsioon!D46=0,"",Eksplikatsioon!D46)</f>
        <v>Kabinet/Büroo</v>
      </c>
      <c r="E44" s="54">
        <f>IF(Eksplikatsioon!F46=0,"",Eksplikatsioon!F46)</f>
        <v>4.0999999999999996</v>
      </c>
      <c r="F44" s="23" t="str">
        <f>IF(Eksplikatsioon!H46=0,"",Eksplikatsioon!H46)</f>
        <v/>
      </c>
      <c r="G44" s="23" t="str">
        <f>IF(Eksplikatsioon!J46=0,"",Eksplikatsioon!J46)</f>
        <v>Ainukasutuses pind</v>
      </c>
      <c r="H44" s="23" t="str">
        <f>IF(Eksplikatsioon!K46=0,"",Eksplikatsioon!K46)</f>
        <v>Aktiivne vakantsus</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t="str">
        <f>IF(Eksplikatsioon!B47=0,"",Eksplikatsioon!B47)</f>
        <v>134</v>
      </c>
      <c r="C45" s="23" t="str">
        <f>IF(Eksplikatsioon!C47=0,"",Eksplikatsioon!C47)</f>
        <v>ÜÜRITAV PIND</v>
      </c>
      <c r="D45" s="23" t="str">
        <f>IF(Eksplikatsioon!D47=0,"",Eksplikatsioon!D47)</f>
        <v>Kabinet/Büroo</v>
      </c>
      <c r="E45" s="54">
        <f>IF(Eksplikatsioon!F47=0,"",Eksplikatsioon!F47)</f>
        <v>2.2999999999999998</v>
      </c>
      <c r="F45" s="23" t="str">
        <f>IF(Eksplikatsioon!H47=0,"",Eksplikatsioon!H47)</f>
        <v/>
      </c>
      <c r="G45" s="23" t="str">
        <f>IF(Eksplikatsioon!J47=0,"",Eksplikatsioon!J47)</f>
        <v>Ainukasutuses pind</v>
      </c>
      <c r="H45" s="23" t="str">
        <f>IF(Eksplikatsioon!K47=0,"",Eksplikatsioon!K47)</f>
        <v>Aktiivne vakantsus</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t="str">
        <f>IF(Eksplikatsioon!B48=0,"",Eksplikatsioon!B48)</f>
        <v>135</v>
      </c>
      <c r="C46" s="23" t="str">
        <f>IF(Eksplikatsioon!C48=0,"",Eksplikatsioon!C48)</f>
        <v>ÜÜRITAV PIND</v>
      </c>
      <c r="D46" s="23" t="str">
        <f>IF(Eksplikatsioon!D48=0,"",Eksplikatsioon!D48)</f>
        <v>Kabinet/Büroo</v>
      </c>
      <c r="E46" s="54">
        <f>IF(Eksplikatsioon!F48=0,"",Eksplikatsioon!F48)</f>
        <v>3.2</v>
      </c>
      <c r="F46" s="23" t="str">
        <f>IF(Eksplikatsioon!H48=0,"",Eksplikatsioon!H48)</f>
        <v/>
      </c>
      <c r="G46" s="23" t="str">
        <f>IF(Eksplikatsioon!J48=0,"",Eksplikatsioon!J48)</f>
        <v>Ainukasutuses pind</v>
      </c>
      <c r="H46" s="23" t="str">
        <f>IF(Eksplikatsioon!K48=0,"",Eksplikatsioon!K48)</f>
        <v>Aktiivne vakantsus</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136</v>
      </c>
      <c r="C47" s="23" t="str">
        <f>IF(Eksplikatsioon!C49=0,"",Eksplikatsioon!C49)</f>
        <v>ÜÜRITAV PIND</v>
      </c>
      <c r="D47" s="23" t="str">
        <f>IF(Eksplikatsioon!D49=0,"",Eksplikatsioon!D49)</f>
        <v>WC</v>
      </c>
      <c r="E47" s="54">
        <f>IF(Eksplikatsioon!F49=0,"",Eksplikatsioon!F49)</f>
        <v>2.6</v>
      </c>
      <c r="F47" s="23" t="str">
        <f>IF(Eksplikatsioon!H49=0,"",Eksplikatsioon!H49)</f>
        <v/>
      </c>
      <c r="G47" s="23" t="str">
        <f>IF(Eksplikatsioon!J49=0,"",Eksplikatsioon!J49)</f>
        <v>Ainukasutuses pind</v>
      </c>
      <c r="H47" s="23" t="str">
        <f>IF(Eksplikatsioon!K49=0,"",Eksplikatsioon!K49)</f>
        <v>Aktiivne vakantsus</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137</v>
      </c>
      <c r="C48" s="23" t="str">
        <f>IF(Eksplikatsioon!C50=0,"",Eksplikatsioon!C50)</f>
        <v>ÜÜRITAV PIND</v>
      </c>
      <c r="D48" s="23" t="str">
        <f>IF(Eksplikatsioon!D50=0,"",Eksplikatsioon!D50)</f>
        <v>Kabinet/Büroo</v>
      </c>
      <c r="E48" s="54">
        <f>IF(Eksplikatsioon!F50=0,"",Eksplikatsioon!F50)</f>
        <v>13.4</v>
      </c>
      <c r="F48" s="23" t="str">
        <f>IF(Eksplikatsioon!H50=0,"",Eksplikatsioon!H50)</f>
        <v/>
      </c>
      <c r="G48" s="23" t="str">
        <f>IF(Eksplikatsioon!J50=0,"",Eksplikatsioon!J50)</f>
        <v>Ainukasutuses pind</v>
      </c>
      <c r="H48" s="23" t="str">
        <f>IF(Eksplikatsioon!K50=0,"",Eksplikatsioon!K50)</f>
        <v>Aktiivne vakantsus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t="str">
        <f>IF(Eksplikatsioon!B51=0,"",Eksplikatsioon!B51)</f>
        <v>138</v>
      </c>
      <c r="C49" s="23" t="str">
        <f>IF(Eksplikatsioon!C51=0,"",Eksplikatsioon!C51)</f>
        <v>ÜÜRITAV PIND</v>
      </c>
      <c r="D49" s="23" t="str">
        <f>IF(Eksplikatsioon!D51=0,"",Eksplikatsioon!D51)</f>
        <v>Kabinet/Büroo</v>
      </c>
      <c r="E49" s="54">
        <f>IF(Eksplikatsioon!F51=0,"",Eksplikatsioon!F51)</f>
        <v>15.5</v>
      </c>
      <c r="F49" s="23" t="str">
        <f>IF(Eksplikatsioon!H51=0,"",Eksplikatsioon!H51)</f>
        <v/>
      </c>
      <c r="G49" s="23" t="str">
        <f>IF(Eksplikatsioon!J51=0,"",Eksplikatsioon!J51)</f>
        <v>Ainukasutuses pind</v>
      </c>
      <c r="H49" s="23" t="str">
        <f>IF(Eksplikatsioon!K51=0,"",Eksplikatsioon!K51)</f>
        <v>Aktiivne vakantsus</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139</v>
      </c>
      <c r="C50" s="23" t="str">
        <f>IF(Eksplikatsioon!C52=0,"",Eksplikatsioon!C52)</f>
        <v>ÜÜRITAV PIND</v>
      </c>
      <c r="D50" s="23" t="str">
        <f>IF(Eksplikatsioon!D52=0,"",Eksplikatsioon!D52)</f>
        <v>Kabinet/Büroo</v>
      </c>
      <c r="E50" s="54">
        <f>IF(Eksplikatsioon!F52=0,"",Eksplikatsioon!F52)</f>
        <v>12.2</v>
      </c>
      <c r="F50" s="23" t="str">
        <f>IF(Eksplikatsioon!H52=0,"",Eksplikatsioon!H52)</f>
        <v/>
      </c>
      <c r="G50" s="23" t="str">
        <f>IF(Eksplikatsioon!J52=0,"",Eksplikatsioon!J52)</f>
        <v>Ainukasutuses pind</v>
      </c>
      <c r="H50" s="23" t="str">
        <f>IF(Eksplikatsioon!K52=0,"",Eksplikatsioon!K52)</f>
        <v>Vabariigi Presidendi Kantselei</v>
      </c>
      <c r="I50" s="23" t="str">
        <f>IF(Eksplikatsioon!L52=0,"",Eksplikatsioon!L52)</f>
        <v>TARTUMNT855_03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t="str">
        <f>IF(Eksplikatsioon!B53=0,"",Eksplikatsioon!B53)</f>
        <v>140</v>
      </c>
      <c r="C51" s="23" t="str">
        <f>IF(Eksplikatsioon!C53=0,"",Eksplikatsioon!C53)</f>
        <v>ÜÜRITAV PIND</v>
      </c>
      <c r="D51" s="23" t="str">
        <f>IF(Eksplikatsioon!D53=0,"",Eksplikatsioon!D53)</f>
        <v>Kabinet/Büroo</v>
      </c>
      <c r="E51" s="54">
        <f>IF(Eksplikatsioon!F53=0,"",Eksplikatsioon!F53)</f>
        <v>11.3</v>
      </c>
      <c r="F51" s="23" t="str">
        <f>IF(Eksplikatsioon!H53=0,"",Eksplikatsioon!H53)</f>
        <v/>
      </c>
      <c r="G51" s="23" t="str">
        <f>IF(Eksplikatsioon!J53=0,"",Eksplikatsioon!J53)</f>
        <v>Ainukasutuses pind</v>
      </c>
      <c r="H51" s="23" t="str">
        <f>IF(Eksplikatsioon!K53=0,"",Eksplikatsioon!K53)</f>
        <v>Vabariigi Presidendi Kantselei</v>
      </c>
      <c r="I51" s="23" t="str">
        <f>IF(Eksplikatsioon!L53=0,"",Eksplikatsioon!L53)</f>
        <v>TARTUMNT855_03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01</v>
      </c>
      <c r="B52" s="56" t="str">
        <f>IF(Eksplikatsioon!B54=0,"",Eksplikatsioon!B54)</f>
        <v>141</v>
      </c>
      <c r="C52" s="23" t="str">
        <f>IF(Eksplikatsioon!C54=0,"",Eksplikatsioon!C54)</f>
        <v>ÜÜRITAV PIND</v>
      </c>
      <c r="D52" s="23" t="str">
        <f>IF(Eksplikatsioon!D54=0,"",Eksplikatsioon!D54)</f>
        <v>Kabinet/Büroo</v>
      </c>
      <c r="E52" s="54">
        <f>IF(Eksplikatsioon!F54=0,"",Eksplikatsioon!F54)</f>
        <v>13.2</v>
      </c>
      <c r="F52" s="23" t="str">
        <f>IF(Eksplikatsioon!H54=0,"",Eksplikatsioon!H54)</f>
        <v/>
      </c>
      <c r="G52" s="23" t="str">
        <f>IF(Eksplikatsioon!J54=0,"",Eksplikatsioon!J54)</f>
        <v>Ainukasutuses pind</v>
      </c>
      <c r="H52" s="23" t="str">
        <f>IF(Eksplikatsioon!K54=0,"",Eksplikatsioon!K54)</f>
        <v>Vabariigi Presidendi Kantselei</v>
      </c>
      <c r="I52" s="23" t="str">
        <f>IF(Eksplikatsioon!L54=0,"",Eksplikatsioon!L54)</f>
        <v>TARTUMNT855_03</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01</v>
      </c>
      <c r="B53" s="56" t="str">
        <f>IF(Eksplikatsioon!B55=0,"",Eksplikatsioon!B55)</f>
        <v>142</v>
      </c>
      <c r="C53" s="23" t="str">
        <f>IF(Eksplikatsioon!C55=0,"",Eksplikatsioon!C55)</f>
        <v>ÜÜRITAV PIND</v>
      </c>
      <c r="D53" s="23" t="str">
        <f>IF(Eksplikatsioon!D55=0,"",Eksplikatsioon!D55)</f>
        <v>Kabinet/Büroo</v>
      </c>
      <c r="E53" s="54">
        <f>IF(Eksplikatsioon!F55=0,"",Eksplikatsioon!F55)</f>
        <v>10.5</v>
      </c>
      <c r="F53" s="23" t="str">
        <f>IF(Eksplikatsioon!H55=0,"",Eksplikatsioon!H55)</f>
        <v/>
      </c>
      <c r="G53" s="23" t="str">
        <f>IF(Eksplikatsioon!J55=0,"",Eksplikatsioon!J55)</f>
        <v>Ainukasutuses pind</v>
      </c>
      <c r="H53" s="23" t="str">
        <f>IF(Eksplikatsioon!K55=0,"",Eksplikatsioon!K55)</f>
        <v>Vabariigi Presidendi Kantselei</v>
      </c>
      <c r="I53" s="23" t="str">
        <f>IF(Eksplikatsioon!L55=0,"",Eksplikatsioon!L55)</f>
        <v>TARTUMNT855_03</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01</v>
      </c>
      <c r="B54" s="56" t="str">
        <f>IF(Eksplikatsioon!B56=0,"",Eksplikatsioon!B56)</f>
        <v>143</v>
      </c>
      <c r="C54" s="23" t="str">
        <f>IF(Eksplikatsioon!C56=0,"",Eksplikatsioon!C56)</f>
        <v>ÜÜRITAV PIND</v>
      </c>
      <c r="D54" s="23" t="str">
        <f>IF(Eksplikatsioon!D56=0,"",Eksplikatsioon!D56)</f>
        <v>Kabinet/Büroo</v>
      </c>
      <c r="E54" s="54">
        <f>IF(Eksplikatsioon!F56=0,"",Eksplikatsioon!F56)</f>
        <v>8.8000000000000007</v>
      </c>
      <c r="F54" s="23" t="str">
        <f>IF(Eksplikatsioon!H56=0,"",Eksplikatsioon!H56)</f>
        <v/>
      </c>
      <c r="G54" s="23" t="str">
        <f>IF(Eksplikatsioon!J56=0,"",Eksplikatsioon!J56)</f>
        <v>Ainukasutuses pind</v>
      </c>
      <c r="H54" s="23" t="str">
        <f>IF(Eksplikatsioon!K56=0,"",Eksplikatsioon!K56)</f>
        <v>Vabariigi Presidendi Kantselei</v>
      </c>
      <c r="I54" s="23" t="str">
        <f>IF(Eksplikatsioon!L56=0,"",Eksplikatsioon!L56)</f>
        <v>TARTUMNT855_03</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01</v>
      </c>
      <c r="B55" s="56" t="str">
        <f>IF(Eksplikatsioon!B57=0,"",Eksplikatsioon!B57)</f>
        <v>144</v>
      </c>
      <c r="C55" s="23" t="str">
        <f>IF(Eksplikatsioon!C57=0,"",Eksplikatsioon!C57)</f>
        <v>ÜÜRITAV PIND</v>
      </c>
      <c r="D55" s="23" t="str">
        <f>IF(Eksplikatsioon!D57=0,"",Eksplikatsioon!D57)</f>
        <v>WC</v>
      </c>
      <c r="E55" s="54">
        <f>IF(Eksplikatsioon!F57=0,"",Eksplikatsioon!F57)</f>
        <v>1.3</v>
      </c>
      <c r="F55" s="23" t="str">
        <f>IF(Eksplikatsioon!H57=0,"",Eksplikatsioon!H57)</f>
        <v/>
      </c>
      <c r="G55" s="23" t="str">
        <f>IF(Eksplikatsioon!J57=0,"",Eksplikatsioon!J57)</f>
        <v>Ainukasutuses pind</v>
      </c>
      <c r="H55" s="23" t="str">
        <f>IF(Eksplikatsioon!K57=0,"",Eksplikatsioon!K57)</f>
        <v>Vabariigi Presidendi Kantselei</v>
      </c>
      <c r="I55" s="23" t="str">
        <f>IF(Eksplikatsioon!L57=0,"",Eksplikatsioon!L57)</f>
        <v>TARTUMNT855_03</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01</v>
      </c>
      <c r="B56" s="56" t="str">
        <f>IF(Eksplikatsioon!B58=0,"",Eksplikatsioon!B58)</f>
        <v>145</v>
      </c>
      <c r="C56" s="23" t="str">
        <f>IF(Eksplikatsioon!C58=0,"",Eksplikatsioon!C58)</f>
        <v>ÜÜRITAV PIND</v>
      </c>
      <c r="D56" s="23" t="str">
        <f>IF(Eksplikatsioon!D58=0,"",Eksplikatsioon!D58)</f>
        <v>Pesuruum</v>
      </c>
      <c r="E56" s="54">
        <f>IF(Eksplikatsioon!F58=0,"",Eksplikatsioon!F58)</f>
        <v>8.6</v>
      </c>
      <c r="F56" s="23" t="str">
        <f>IF(Eksplikatsioon!H58=0,"",Eksplikatsioon!H58)</f>
        <v/>
      </c>
      <c r="G56" s="23" t="str">
        <f>IF(Eksplikatsioon!J58=0,"",Eksplikatsioon!J58)</f>
        <v>Ainukasutuses pind</v>
      </c>
      <c r="H56" s="23" t="str">
        <f>IF(Eksplikatsioon!K58=0,"",Eksplikatsioon!K58)</f>
        <v>Vabariigi Presidendi Kantselei</v>
      </c>
      <c r="I56" s="23" t="str">
        <f>IF(Eksplikatsioon!L58=0,"",Eksplikatsioon!L58)</f>
        <v>TARTUMNT855_03</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01</v>
      </c>
      <c r="B57" s="56" t="str">
        <f>IF(Eksplikatsioon!B59=0,"",Eksplikatsioon!B59)</f>
        <v>146</v>
      </c>
      <c r="C57" s="23" t="str">
        <f>IF(Eksplikatsioon!C59=0,"",Eksplikatsioon!C59)</f>
        <v>TEHNOPIND</v>
      </c>
      <c r="D57" s="23" t="str">
        <f>IF(Eksplikatsioon!D59=0,"",Eksplikatsioon!D59)</f>
        <v>Soojasõlm</v>
      </c>
      <c r="E57" s="54">
        <f>IF(Eksplikatsioon!F59=0,"",Eksplikatsioon!F59)</f>
        <v>42.1</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01</v>
      </c>
      <c r="B58" s="56" t="str">
        <f>IF(Eksplikatsioon!B60=0,"",Eksplikatsioon!B60)</f>
        <v>147</v>
      </c>
      <c r="C58" s="23" t="str">
        <f>IF(Eksplikatsioon!C60=0,"",Eksplikatsioon!C60)</f>
        <v>TEHNOPIND</v>
      </c>
      <c r="D58" s="23" t="str">
        <f>IF(Eksplikatsioon!D60=0,"",Eksplikatsioon!D60)</f>
        <v>Katlaruum</v>
      </c>
      <c r="E58" s="54">
        <f>IF(Eksplikatsioon!F60=0,"",Eksplikatsioon!F60)</f>
        <v>13.6</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01</v>
      </c>
      <c r="B59" s="56" t="str">
        <f>IF(Eksplikatsioon!B61=0,"",Eksplikatsioon!B61)</f>
        <v>148</v>
      </c>
      <c r="C59" s="23" t="str">
        <f>IF(Eksplikatsioon!C61=0,"",Eksplikatsioon!C61)</f>
        <v>ÜÜRITAV PIND</v>
      </c>
      <c r="D59" s="23" t="str">
        <f>IF(Eksplikatsioon!D61=0,"",Eksplikatsioon!D61)</f>
        <v>Eesruum</v>
      </c>
      <c r="E59" s="54">
        <f>IF(Eksplikatsioon!F61=0,"",Eksplikatsioon!F61)</f>
        <v>7</v>
      </c>
      <c r="F59" s="23" t="str">
        <f>IF(Eksplikatsioon!H61=0,"",Eksplikatsioon!H61)</f>
        <v/>
      </c>
      <c r="G59" s="23" t="str">
        <f>IF(Eksplikatsioon!J61=0,"",Eksplikatsioon!J61)</f>
        <v>Ainukasutuses pind</v>
      </c>
      <c r="H59" s="23" t="str">
        <f>IF(Eksplikatsioon!K61=0,"",Eksplikatsioon!K61)</f>
        <v>Riigi Kinnisvara AS</v>
      </c>
      <c r="I59" s="23" t="str">
        <f>IF(Eksplikatsioon!L61=0,"",Eksplikatsioon!L61)</f>
        <v>TARTU851_11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01</v>
      </c>
      <c r="B60" s="56" t="str">
        <f>IF(Eksplikatsioon!B62=0,"",Eksplikatsioon!B62)</f>
        <v>148A</v>
      </c>
      <c r="C60" s="23" t="str">
        <f>IF(Eksplikatsioon!C62=0,"",Eksplikatsioon!C62)</f>
        <v>ÜÜRITAV PIND</v>
      </c>
      <c r="D60" s="23" t="str">
        <f>IF(Eksplikatsioon!D62=0,"",Eksplikatsioon!D62)</f>
        <v>WC</v>
      </c>
      <c r="E60" s="54">
        <f>IF(Eksplikatsioon!F62=0,"",Eksplikatsioon!F62)</f>
        <v>1.4</v>
      </c>
      <c r="F60" s="23" t="str">
        <f>IF(Eksplikatsioon!H62=0,"",Eksplikatsioon!H62)</f>
        <v/>
      </c>
      <c r="G60" s="23" t="str">
        <f>IF(Eksplikatsioon!J62=0,"",Eksplikatsioon!J62)</f>
        <v>Ainukasutuses pind</v>
      </c>
      <c r="H60" s="23" t="str">
        <f>IF(Eksplikatsioon!K62=0,"",Eksplikatsioon!K62)</f>
        <v>Riigi Kinnisvara AS</v>
      </c>
      <c r="I60" s="23" t="str">
        <f>IF(Eksplikatsioon!L62=0,"",Eksplikatsioon!L62)</f>
        <v>TARTU851_11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01</v>
      </c>
      <c r="B61" s="56" t="str">
        <f>IF(Eksplikatsioon!B63=0,"",Eksplikatsioon!B63)</f>
        <v>148B</v>
      </c>
      <c r="C61" s="23" t="str">
        <f>IF(Eksplikatsioon!C63=0,"",Eksplikatsioon!C63)</f>
        <v>ÜÜRITAV PIND</v>
      </c>
      <c r="D61" s="23" t="str">
        <f>IF(Eksplikatsioon!D63=0,"",Eksplikatsioon!D63)</f>
        <v>WC</v>
      </c>
      <c r="E61" s="54">
        <f>IF(Eksplikatsioon!F63=0,"",Eksplikatsioon!F63)</f>
        <v>2.2000000000000002</v>
      </c>
      <c r="F61" s="23" t="str">
        <f>IF(Eksplikatsioon!H63=0,"",Eksplikatsioon!H63)</f>
        <v/>
      </c>
      <c r="G61" s="23" t="str">
        <f>IF(Eksplikatsioon!J63=0,"",Eksplikatsioon!J63)</f>
        <v>Ainukasutuses pind</v>
      </c>
      <c r="H61" s="23" t="str">
        <f>IF(Eksplikatsioon!K63=0,"",Eksplikatsioon!K63)</f>
        <v>Riigi Kinnisvara AS</v>
      </c>
      <c r="I61" s="23" t="str">
        <f>IF(Eksplikatsioon!L63=0,"",Eksplikatsioon!L63)</f>
        <v>TARTU851_11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01</v>
      </c>
      <c r="B62" s="56" t="str">
        <f>IF(Eksplikatsioon!B64=0,"",Eksplikatsioon!B64)</f>
        <v>148C</v>
      </c>
      <c r="C62" s="23" t="str">
        <f>IF(Eksplikatsioon!C64=0,"",Eksplikatsioon!C64)</f>
        <v>ÜÜRITAV PIND</v>
      </c>
      <c r="D62" s="23" t="str">
        <f>IF(Eksplikatsioon!D64=0,"",Eksplikatsioon!D64)</f>
        <v>WC</v>
      </c>
      <c r="E62" s="54">
        <f>IF(Eksplikatsioon!F64=0,"",Eksplikatsioon!F64)</f>
        <v>1.4</v>
      </c>
      <c r="F62" s="23" t="str">
        <f>IF(Eksplikatsioon!H64=0,"",Eksplikatsioon!H64)</f>
        <v/>
      </c>
      <c r="G62" s="23" t="str">
        <f>IF(Eksplikatsioon!J64=0,"",Eksplikatsioon!J64)</f>
        <v>Ainukasutuses pind</v>
      </c>
      <c r="H62" s="23" t="str">
        <f>IF(Eksplikatsioon!K64=0,"",Eksplikatsioon!K64)</f>
        <v>Riigi Kinnisvara AS</v>
      </c>
      <c r="I62" s="23" t="str">
        <f>IF(Eksplikatsioon!L64=0,"",Eksplikatsioon!L64)</f>
        <v>TARTU851_11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01</v>
      </c>
      <c r="B63" s="56" t="str">
        <f>IF(Eksplikatsioon!B65=0,"",Eksplikatsioon!B65)</f>
        <v>149</v>
      </c>
      <c r="C63" s="23" t="str">
        <f>IF(Eksplikatsioon!C65=0,"",Eksplikatsioon!C65)</f>
        <v>ÜÜRITAV PIND</v>
      </c>
      <c r="D63" s="23" t="str">
        <f>IF(Eksplikatsioon!D65=0,"",Eksplikatsioon!D65)</f>
        <v>WC</v>
      </c>
      <c r="E63" s="54">
        <f>IF(Eksplikatsioon!F65=0,"",Eksplikatsioon!F65)</f>
        <v>4.3</v>
      </c>
      <c r="F63" s="23" t="str">
        <f>IF(Eksplikatsioon!H65=0,"",Eksplikatsioon!H65)</f>
        <v/>
      </c>
      <c r="G63" s="23" t="str">
        <f>IF(Eksplikatsioon!J65=0,"",Eksplikatsioon!J65)</f>
        <v>Ainukasutuses pind</v>
      </c>
      <c r="H63" s="23" t="str">
        <f>IF(Eksplikatsioon!K65=0,"",Eksplikatsioon!K65)</f>
        <v>Riigi Kinnisvara AS</v>
      </c>
      <c r="I63" s="23" t="str">
        <f>IF(Eksplikatsioon!L65=0,"",Eksplikatsioon!L65)</f>
        <v>TARTU851_11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01</v>
      </c>
      <c r="B64" s="56" t="str">
        <f>IF(Eksplikatsioon!B66=0,"",Eksplikatsioon!B66)</f>
        <v>150</v>
      </c>
      <c r="C64" s="23" t="str">
        <f>IF(Eksplikatsioon!C66=0,"",Eksplikatsioon!C66)</f>
        <v>ÜÜRITAV PIND</v>
      </c>
      <c r="D64" s="23" t="str">
        <f>IF(Eksplikatsioon!D66=0,"",Eksplikatsioon!D66)</f>
        <v>Koristus- ja hooldusruum</v>
      </c>
      <c r="E64" s="54">
        <f>IF(Eksplikatsioon!F66=0,"",Eksplikatsioon!F66)</f>
        <v>4.0999999999999996</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01</v>
      </c>
      <c r="B65" s="56" t="str">
        <f>IF(Eksplikatsioon!B67=0,"",Eksplikatsioon!B67)</f>
        <v>151</v>
      </c>
      <c r="C65" s="23" t="str">
        <f>IF(Eksplikatsioon!C67=0,"",Eksplikatsioon!C67)</f>
        <v>VERTIKAALSETE ÜHENDUSTEEDE PIND</v>
      </c>
      <c r="D65" s="23" t="str">
        <f>IF(Eksplikatsioon!D67=0,"",Eksplikatsioon!D67)</f>
        <v>Lift</v>
      </c>
      <c r="E65" s="54">
        <f>IF(Eksplikatsioon!F67=0,"",Eksplikatsioon!F67)</f>
        <v>3.1</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01</v>
      </c>
      <c r="B66" s="56" t="str">
        <f>IF(Eksplikatsioon!B68=0,"",Eksplikatsioon!B68)</f>
        <v>152</v>
      </c>
      <c r="C66" s="23" t="str">
        <f>IF(Eksplikatsioon!C68=0,"",Eksplikatsioon!C68)</f>
        <v>ÜÜRITAV PIND</v>
      </c>
      <c r="D66" s="23" t="str">
        <f>IF(Eksplikatsioon!D68=0,"",Eksplikatsioon!D68)</f>
        <v>Kabinet/Büroo</v>
      </c>
      <c r="E66" s="54">
        <f>IF(Eksplikatsioon!F68=0,"",Eksplikatsioon!F68)</f>
        <v>15.8</v>
      </c>
      <c r="F66" s="23" t="str">
        <f>IF(Eksplikatsioon!H68=0,"",Eksplikatsioon!H68)</f>
        <v/>
      </c>
      <c r="G66" s="23" t="str">
        <f>IF(Eksplikatsioon!J68=0,"",Eksplikatsioon!J68)</f>
        <v>Ainukasutuses pind</v>
      </c>
      <c r="H66" s="23" t="str">
        <f>IF(Eksplikatsioon!K68=0,"",Eksplikatsioon!K68)</f>
        <v>Majandus- ja Kommunikatsiooniministeerium</v>
      </c>
      <c r="I66" s="23" t="str">
        <f>IF(Eksplikatsioon!L68=0,"",Eksplikatsioon!L68)</f>
        <v>TARTUMNT855_02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01</v>
      </c>
      <c r="B67" s="56" t="str">
        <f>IF(Eksplikatsioon!B69=0,"",Eksplikatsioon!B69)</f>
        <v>153</v>
      </c>
      <c r="C67" s="23" t="str">
        <f>IF(Eksplikatsioon!C69=0,"",Eksplikatsioon!C69)</f>
        <v>ÜÜRITAV PIND</v>
      </c>
      <c r="D67" s="23" t="str">
        <f>IF(Eksplikatsioon!D69=0,"",Eksplikatsioon!D69)</f>
        <v>Kabinet/Büroo</v>
      </c>
      <c r="E67" s="54">
        <f>IF(Eksplikatsioon!F69=0,"",Eksplikatsioon!F69)</f>
        <v>18.5</v>
      </c>
      <c r="F67" s="23" t="str">
        <f>IF(Eksplikatsioon!H69=0,"",Eksplikatsioon!H69)</f>
        <v/>
      </c>
      <c r="G67" s="23" t="str">
        <f>IF(Eksplikatsioon!J69=0,"",Eksplikatsioon!J69)</f>
        <v>Ainukasutuses pind</v>
      </c>
      <c r="H67" s="23" t="str">
        <f>IF(Eksplikatsioon!K69=0,"",Eksplikatsioon!K69)</f>
        <v>Majandus- ja Kommunikatsiooniministeerium</v>
      </c>
      <c r="I67" s="23" t="str">
        <f>IF(Eksplikatsioon!L69=0,"",Eksplikatsioon!L69)</f>
        <v>TARTUMNT855_02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01</v>
      </c>
      <c r="B68" s="56" t="str">
        <f>IF(Eksplikatsioon!B70=0,"",Eksplikatsioon!B70)</f>
        <v>154</v>
      </c>
      <c r="C68" s="23" t="str">
        <f>IF(Eksplikatsioon!C70=0,"",Eksplikatsioon!C70)</f>
        <v>ÜÜRITAV PIND</v>
      </c>
      <c r="D68" s="23" t="str">
        <f>IF(Eksplikatsioon!D70=0,"",Eksplikatsioon!D70)</f>
        <v>Kabinet/Büroo</v>
      </c>
      <c r="E68" s="54">
        <f>IF(Eksplikatsioon!F70=0,"",Eksplikatsioon!F70)</f>
        <v>18.5</v>
      </c>
      <c r="F68" s="23" t="str">
        <f>IF(Eksplikatsioon!H70=0,"",Eksplikatsioon!H70)</f>
        <v/>
      </c>
      <c r="G68" s="23" t="str">
        <f>IF(Eksplikatsioon!J70=0,"",Eksplikatsioon!J70)</f>
        <v>Ainukasutuses pind</v>
      </c>
      <c r="H68" s="23" t="str">
        <f>IF(Eksplikatsioon!K70=0,"",Eksplikatsioon!K70)</f>
        <v>Majandus- ja Kommunikatsiooniministeerium</v>
      </c>
      <c r="I68" s="23" t="str">
        <f>IF(Eksplikatsioon!L70=0,"",Eksplikatsioon!L70)</f>
        <v>TARTUMNT855_02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01</v>
      </c>
      <c r="B69" s="56" t="str">
        <f>IF(Eksplikatsioon!B71=0,"",Eksplikatsioon!B71)</f>
        <v>155</v>
      </c>
      <c r="C69" s="23" t="str">
        <f>IF(Eksplikatsioon!C71=0,"",Eksplikatsioon!C71)</f>
        <v>ÜÜRITAV PIND</v>
      </c>
      <c r="D69" s="23" t="str">
        <f>IF(Eksplikatsioon!D71=0,"",Eksplikatsioon!D71)</f>
        <v>Kabinet/Büroo</v>
      </c>
      <c r="E69" s="54">
        <f>IF(Eksplikatsioon!F71=0,"",Eksplikatsioon!F71)</f>
        <v>15.4</v>
      </c>
      <c r="F69" s="23" t="str">
        <f>IF(Eksplikatsioon!H71=0,"",Eksplikatsioon!H71)</f>
        <v/>
      </c>
      <c r="G69" s="23" t="str">
        <f>IF(Eksplikatsioon!J71=0,"",Eksplikatsioon!J71)</f>
        <v>Ainukasutuses pind</v>
      </c>
      <c r="H69" s="23" t="str">
        <f>IF(Eksplikatsioon!K71=0,"",Eksplikatsioon!K71)</f>
        <v>Majandus- ja Kommunikatsiooniministeerium</v>
      </c>
      <c r="I69" s="23" t="str">
        <f>IF(Eksplikatsioon!L71=0,"",Eksplikatsioon!L71)</f>
        <v>TARTUMNT855_02</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01</v>
      </c>
      <c r="B70" s="56" t="str">
        <f>IF(Eksplikatsioon!B72=0,"",Eksplikatsioon!B72)</f>
        <v>156</v>
      </c>
      <c r="C70" s="23" t="str">
        <f>IF(Eksplikatsioon!C72=0,"",Eksplikatsioon!C72)</f>
        <v>ÜÜRITAV PIND</v>
      </c>
      <c r="D70" s="23" t="str">
        <f>IF(Eksplikatsioon!D72=0,"",Eksplikatsioon!D72)</f>
        <v>Kabinet/Büroo</v>
      </c>
      <c r="E70" s="54">
        <f>IF(Eksplikatsioon!F72=0,"",Eksplikatsioon!F72)</f>
        <v>17.3</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TARTUMNT855_01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01</v>
      </c>
      <c r="B71" s="56" t="str">
        <f>IF(Eksplikatsioon!B73=0,"",Eksplikatsioon!B73)</f>
        <v>156A</v>
      </c>
      <c r="C71" s="23" t="str">
        <f>IF(Eksplikatsioon!C73=0,"",Eksplikatsioon!C73)</f>
        <v>ÜÜRITAV PIND</v>
      </c>
      <c r="D71" s="23" t="str">
        <f>IF(Eksplikatsioon!D73=0,"",Eksplikatsioon!D73)</f>
        <v>Kabinet/Büroo</v>
      </c>
      <c r="E71" s="54">
        <f>IF(Eksplikatsioon!F73=0,"",Eksplikatsioon!F73)</f>
        <v>18</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TARTUMNT855_01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01</v>
      </c>
      <c r="B72" s="56" t="str">
        <f>IF(Eksplikatsioon!B74=0,"",Eksplikatsioon!B74)</f>
        <v>157</v>
      </c>
      <c r="C72" s="23" t="str">
        <f>IF(Eksplikatsioon!C74=0,"",Eksplikatsioon!C74)</f>
        <v>ÜÜRITAV PIND</v>
      </c>
      <c r="D72" s="23" t="str">
        <f>IF(Eksplikatsioon!D74=0,"",Eksplikatsioon!D74)</f>
        <v>Kabinet/Büroo</v>
      </c>
      <c r="E72" s="54">
        <f>IF(Eksplikatsioon!F74=0,"",Eksplikatsioon!F74)</f>
        <v>16.899999999999999</v>
      </c>
      <c r="F72" s="23" t="str">
        <f>IF(Eksplikatsioon!H74=0,"",Eksplikatsioon!H74)</f>
        <v/>
      </c>
      <c r="G72" s="23" t="str">
        <f>IF(Eksplikatsioon!J74=0,"",Eksplikatsioon!J74)</f>
        <v>Ainukasutuses pind</v>
      </c>
      <c r="H72" s="23" t="str">
        <f>IF(Eksplikatsioon!K74=0,"",Eksplikatsioon!K74)</f>
        <v>Rahandusministeerium</v>
      </c>
      <c r="I72" s="23" t="str">
        <f>IF(Eksplikatsioon!L74=0,"",Eksplikatsioon!L74)</f>
        <v>TARTUMNT855_01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01</v>
      </c>
      <c r="B73" s="56" t="str">
        <f>IF(Eksplikatsioon!B75=0,"",Eksplikatsioon!B75)</f>
        <v>158</v>
      </c>
      <c r="C73" s="23" t="str">
        <f>IF(Eksplikatsioon!C75=0,"",Eksplikatsioon!C75)</f>
        <v>ÜÜRITAV PIND</v>
      </c>
      <c r="D73" s="23" t="str">
        <f>IF(Eksplikatsioon!D75=0,"",Eksplikatsioon!D75)</f>
        <v>Koridor</v>
      </c>
      <c r="E73" s="54">
        <f>IF(Eksplikatsioon!F75=0,"",Eksplikatsioon!F75)</f>
        <v>37.9</v>
      </c>
      <c r="F73" s="23" t="str">
        <f>IF(Eksplikatsioon!H75=0,"",Eksplikatsioon!H75)</f>
        <v>MKM, RAM</v>
      </c>
      <c r="G73" s="23" t="str">
        <f>IF(Eksplikatsioon!J75=0,"",Eksplikatsioon!J75)</f>
        <v>Ühiskasutuses muu pind (korrus)</v>
      </c>
      <c r="H73" s="23" t="str">
        <f>IF(Eksplikatsioon!K75=0,"",Eksplikatsioon!K75)</f>
        <v/>
      </c>
      <c r="I73" s="23" t="str">
        <f>IF(Eksplikatsioon!L75=0,"",Eksplikatsioon!L75)</f>
        <v/>
      </c>
      <c r="J73" s="29">
        <f ca="1">IFERROR(IF($G73=Tabelid!$L$6,Eksplikatsioon!O75/SUM(Eksplikatsioon!$O75:'Eksplikatsioon'!$AG75),IF($G73=Tabelid!$L$4,IFERROR(SUMIFS($E:$E,$G:$G,Tabelid!$L$1,$C:$C,Tabelid!$J$4,$H:$H,J$2,$A:$A,$A73)/SUMIFS($E:$E,$G:$G,Tabelid!$L$1,$C:$C,Tabelid!$J$4,$A:$A,$A73),0),IF($G73=Tabelid!$L$5,IFERROR(SUMIFS($E:$E,$G:$G,Tabelid!$L$1,$C:$C,Tabelid!$J$4,$H:$H,J$2)/SUMIFS($E:$E,$G:$G,Tabelid!$L$1,$C:$C,Tabelid!$J$4),0),""))),"")</f>
        <v>0.31847133757961776</v>
      </c>
      <c r="K73" s="29">
        <f ca="1">IFERROR(IF($G73=Tabelid!$L$6,Eksplikatsioon!P75/SUM(Eksplikatsioon!$O75:'Eksplikatsioon'!$AG75),IF($G73=Tabelid!$L$4,IFERROR(SUMIFS($E:$E,$G:$G,Tabelid!$L$1,$C:$C,Tabelid!$J$4,$H:$H,K$2,$A:$A,$A73)/SUMIFS($E:$E,$G:$G,Tabelid!$L$1,$C:$C,Tabelid!$J$4,$A:$A,$A73),0),IF($G73=Tabelid!$L$5,IFERROR(SUMIFS($E:$E,$G:$G,Tabelid!$L$1,$C:$C,Tabelid!$J$4,$H:$H,K$2)/SUMIFS($E:$E,$G:$G,Tabelid!$L$1,$C:$C,Tabelid!$J$4),0),""))),"")</f>
        <v>0</v>
      </c>
      <c r="L73" s="29">
        <f ca="1">IFERROR(IF($G73=Tabelid!$L$6,Eksplikatsioon!Q75/SUM(Eksplikatsioon!$O75:'Eksplikatsioon'!$AG75),IF($G73=Tabelid!$L$4,IFERROR(SUMIFS($E:$E,$G:$G,Tabelid!$L$1,$C:$C,Tabelid!$J$4,$H:$H,L$2,$A:$A,$A73)/SUMIFS($E:$E,$G:$G,Tabelid!$L$1,$C:$C,Tabelid!$J$4,$A:$A,$A73),0),IF($G73=Tabelid!$L$5,IFERROR(SUMIFS($E:$E,$G:$G,Tabelid!$L$1,$C:$C,Tabelid!$J$4,$H:$H,L$2)/SUMIFS($E:$E,$G:$G,Tabelid!$L$1,$C:$C,Tabelid!$J$4),0),""))),"")</f>
        <v>0.11114649681528664</v>
      </c>
      <c r="M73" s="29">
        <f ca="1">IFERROR(IF($G73=Tabelid!$L$6,Eksplikatsioon!R75/SUM(Eksplikatsioon!$O75:'Eksplikatsioon'!$AG75),IF($G73=Tabelid!$L$4,IFERROR(SUMIFS($E:$E,$G:$G,Tabelid!$L$1,$C:$C,Tabelid!$J$4,$H:$H,M$2,$A:$A,$A73)/SUMIFS($E:$E,$G:$G,Tabelid!$L$1,$C:$C,Tabelid!$J$4,$A:$A,$A73),0),IF($G73=Tabelid!$L$5,IFERROR(SUMIFS($E:$E,$G:$G,Tabelid!$L$1,$C:$C,Tabelid!$J$4,$H:$H,M$2)/SUMIFS($E:$E,$G:$G,Tabelid!$L$1,$C:$C,Tabelid!$J$4),0),""))),"")</f>
        <v>0.13832271762208073</v>
      </c>
      <c r="N73" s="29">
        <f ca="1">IFERROR(IF($G73=Tabelid!$L$6,Eksplikatsioon!S75/SUM(Eksplikatsioon!$O75:'Eksplikatsioon'!$AG75),IF($G73=Tabelid!$L$4,IFERROR(SUMIFS($E:$E,$G:$G,Tabelid!$L$1,$C:$C,Tabelid!$J$4,$H:$H,N$2,$A:$A,$A73)/SUMIFS($E:$E,$G:$G,Tabelid!$L$1,$C:$C,Tabelid!$J$4,$A:$A,$A73),0),IF($G73=Tabelid!$L$5,IFERROR(SUMIFS($E:$E,$G:$G,Tabelid!$L$1,$C:$C,Tabelid!$J$4,$H:$H,N$2)/SUMIFS($E:$E,$G:$G,Tabelid!$L$1,$C:$C,Tabelid!$J$4),0),""))),"")</f>
        <v>0.26656050955414018</v>
      </c>
      <c r="O73" s="29">
        <f ca="1">IFERROR(IF($G73=Tabelid!$L$6,Eksplikatsioon!T75/SUM(Eksplikatsioon!$O75:'Eksplikatsioon'!$AG75),IF($G73=Tabelid!$L$4,IFERROR(SUMIFS($E:$E,$G:$G,Tabelid!$L$1,$C:$C,Tabelid!$J$4,$H:$H,O$2,$A:$A,$A73)/SUMIFS($E:$E,$G:$G,Tabelid!$L$1,$C:$C,Tabelid!$J$4,$A:$A,$A73),0),IF($G73=Tabelid!$L$5,IFERROR(SUMIFS($E:$E,$G:$G,Tabelid!$L$1,$C:$C,Tabelid!$J$4,$H:$H,O$2)/SUMIFS($E:$E,$G:$G,Tabelid!$L$1,$C:$C,Tabelid!$J$4),0),""))),"")</f>
        <v>0.16549893842887475</v>
      </c>
      <c r="P73" s="29">
        <f ca="1">IFERROR(IF($G73=Tabelid!$L$6,Eksplikatsioon!U75/SUM(Eksplikatsioon!$O75:'Eksplikatsioon'!$AG75),IF($G73=Tabelid!$L$4,IFERROR(SUMIFS($E:$E,$G:$G,Tabelid!$L$1,$C:$C,Tabelid!$J$4,$H:$H,P$2,$A:$A,$A73)/SUMIFS($E:$E,$G:$G,Tabelid!$L$1,$C:$C,Tabelid!$J$4,$A:$A,$A73),0),IF($G73=Tabelid!$L$5,IFERROR(SUMIFS($E:$E,$G:$G,Tabelid!$L$1,$C:$C,Tabelid!$J$4,$H:$H,P$2)/SUMIFS($E:$E,$G:$G,Tabelid!$L$1,$C:$C,Tabelid!$J$4),0),""))),"")</f>
        <v>0</v>
      </c>
      <c r="Q73" s="29">
        <f ca="1">IFERROR(IF($G73=Tabelid!$L$6,Eksplikatsioon!V75/SUM(Eksplikatsioon!$O75:'Eksplikatsioon'!$AG75),IF($G73=Tabelid!$L$4,IFERROR(SUMIFS($E:$E,$G:$G,Tabelid!$L$1,$C:$C,Tabelid!$J$4,$H:$H,Q$2,$A:$A,$A73)/SUMIFS($E:$E,$G:$G,Tabelid!$L$1,$C:$C,Tabelid!$J$4,$A:$A,$A73),0),IF($G73=Tabelid!$L$5,IFERROR(SUMIFS($E:$E,$G:$G,Tabelid!$L$1,$C:$C,Tabelid!$J$4,$H:$H,Q$2)/SUMIFS($E:$E,$G:$G,Tabelid!$L$1,$C:$C,Tabelid!$J$4),0),""))),"")</f>
        <v>0</v>
      </c>
      <c r="R73" s="29">
        <f ca="1">IFERROR(IF($G73=Tabelid!$L$6,Eksplikatsioon!W75/SUM(Eksplikatsioon!$O75:'Eksplikatsioon'!$AG75),IF($G73=Tabelid!$L$4,IFERROR(SUMIFS($E:$E,$G:$G,Tabelid!$L$1,$C:$C,Tabelid!$J$4,$H:$H,R$2,$A:$A,$A73)/SUMIFS($E:$E,$G:$G,Tabelid!$L$1,$C:$C,Tabelid!$J$4,$A:$A,$A73),0),IF($G73=Tabelid!$L$5,IFERROR(SUMIFS($E:$E,$G:$G,Tabelid!$L$1,$C:$C,Tabelid!$J$4,$H:$H,R$2)/SUMIFS($E:$E,$G:$G,Tabelid!$L$1,$C:$C,Tabelid!$J$4),0),""))),"")</f>
        <v>0</v>
      </c>
      <c r="S73" s="29">
        <f ca="1">IFERROR(IF($G73=Tabelid!$L$6,Eksplikatsioon!X75/SUM(Eksplikatsioon!$O75:'Eksplikatsioon'!$AG75),IF($G73=Tabelid!$L$4,IFERROR(SUMIFS($E:$E,$G:$G,Tabelid!$L$1,$C:$C,Tabelid!$J$4,$H:$H,S$2,$A:$A,$A73)/SUMIFS($E:$E,$G:$G,Tabelid!$L$1,$C:$C,Tabelid!$J$4,$A:$A,$A73),0),IF($G73=Tabelid!$L$5,IFERROR(SUMIFS($E:$E,$G:$G,Tabelid!$L$1,$C:$C,Tabelid!$J$4,$H:$H,S$2)/SUMIFS($E:$E,$G:$G,Tabelid!$L$1,$C:$C,Tabelid!$J$4),0),""))),"")</f>
        <v>0</v>
      </c>
      <c r="T73" s="29">
        <f ca="1">IFERROR(IF($G73=Tabelid!$L$6,Eksplikatsioon!Y75/SUM(Eksplikatsioon!$O75:'Eksplikatsioon'!$AG75),IF($G73=Tabelid!$L$4,IFERROR(SUMIFS($E:$E,$G:$G,Tabelid!$L$1,$C:$C,Tabelid!$J$4,$H:$H,T$2,$A:$A,$A73)/SUMIFS($E:$E,$G:$G,Tabelid!$L$1,$C:$C,Tabelid!$J$4,$A:$A,$A73),0),IF($G73=Tabelid!$L$5,IFERROR(SUMIFS($E:$E,$G:$G,Tabelid!$L$1,$C:$C,Tabelid!$J$4,$H:$H,T$2)/SUMIFS($E:$E,$G:$G,Tabelid!$L$1,$C:$C,Tabelid!$J$4),0),""))),"")</f>
        <v>0</v>
      </c>
      <c r="U73" s="29">
        <f ca="1">IFERROR(IF($G73=Tabelid!$L$6,Eksplikatsioon!Z75/SUM(Eksplikatsioon!$O75:'Eksplikatsioon'!$AG75),IF($G73=Tabelid!$L$4,IFERROR(SUMIFS($E:$E,$G:$G,Tabelid!$L$1,$C:$C,Tabelid!$J$4,$H:$H,U$2,$A:$A,$A73)/SUMIFS($E:$E,$G:$G,Tabelid!$L$1,$C:$C,Tabelid!$J$4,$A:$A,$A73),0),IF($G73=Tabelid!$L$5,IFERROR(SUMIFS($E:$E,$G:$G,Tabelid!$L$1,$C:$C,Tabelid!$J$4,$H:$H,U$2)/SUMIFS($E:$E,$G:$G,Tabelid!$L$1,$C:$C,Tabelid!$J$4),0),""))),"")</f>
        <v>0</v>
      </c>
      <c r="V73" s="29">
        <f ca="1">IFERROR(IF($G73=Tabelid!$L$6,Eksplikatsioon!AA75/SUM(Eksplikatsioon!$O75:'Eksplikatsioon'!$AG75),IF($G73=Tabelid!$L$4,IFERROR(SUMIFS($E:$E,$G:$G,Tabelid!$L$1,$C:$C,Tabelid!$J$4,$H:$H,V$2,$A:$A,$A73)/SUMIFS($E:$E,$G:$G,Tabelid!$L$1,$C:$C,Tabelid!$J$4,$A:$A,$A73),0),IF($G73=Tabelid!$L$5,IFERROR(SUMIFS($E:$E,$G:$G,Tabelid!$L$1,$C:$C,Tabelid!$J$4,$H:$H,V$2)/SUMIFS($E:$E,$G:$G,Tabelid!$L$1,$C:$C,Tabelid!$J$4),0),""))),"")</f>
        <v>0</v>
      </c>
      <c r="W73" s="29">
        <f ca="1">IFERROR(IF($G73=Tabelid!$L$6,Eksplikatsioon!AB75/SUM(Eksplikatsioon!$O75:'Eksplikatsioon'!$AG75),IF($G73=Tabelid!$L$4,IFERROR(SUMIFS($E:$E,$G:$G,Tabelid!$L$1,$C:$C,Tabelid!$J$4,$H:$H,W$2,$A:$A,$A73)/SUMIFS($E:$E,$G:$G,Tabelid!$L$1,$C:$C,Tabelid!$J$4,$A:$A,$A73),0),IF($G73=Tabelid!$L$5,IFERROR(SUMIFS($E:$E,$G:$G,Tabelid!$L$1,$C:$C,Tabelid!$J$4,$H:$H,W$2)/SUMIFS($E:$E,$G:$G,Tabelid!$L$1,$C:$C,Tabelid!$J$4),0),""))),"")</f>
        <v>0</v>
      </c>
      <c r="X73" s="29">
        <f ca="1">IFERROR(IF($G73=Tabelid!$L$6,Eksplikatsioon!AC75/SUM(Eksplikatsioon!$O75:'Eksplikatsioon'!$AG75),IF($G73=Tabelid!$L$4,IFERROR(SUMIFS($E:$E,$G:$G,Tabelid!$L$1,$C:$C,Tabelid!$J$4,$H:$H,X$2,$A:$A,$A73)/SUMIFS($E:$E,$G:$G,Tabelid!$L$1,$C:$C,Tabelid!$J$4,$A:$A,$A73),0),IF($G73=Tabelid!$L$5,IFERROR(SUMIFS($E:$E,$G:$G,Tabelid!$L$1,$C:$C,Tabelid!$J$4,$H:$H,X$2)/SUMIFS($E:$E,$G:$G,Tabelid!$L$1,$C:$C,Tabelid!$J$4),0),""))),"")</f>
        <v>0</v>
      </c>
      <c r="Y73" s="29">
        <f ca="1">IFERROR(IF($G73=Tabelid!$L$6,Eksplikatsioon!AD75/SUM(Eksplikatsioon!$O75:'Eksplikatsioon'!$AG75),IF($G73=Tabelid!$L$4,IFERROR(SUMIFS($E:$E,$G:$G,Tabelid!$L$1,$C:$C,Tabelid!$J$4,$H:$H,Y$2,$A:$A,$A73)/SUMIFS($E:$E,$G:$G,Tabelid!$L$1,$C:$C,Tabelid!$J$4,$A:$A,$A73),0),IF($G73=Tabelid!$L$5,IFERROR(SUMIFS($E:$E,$G:$G,Tabelid!$L$1,$C:$C,Tabelid!$J$4,$H:$H,Y$2)/SUMIFS($E:$E,$G:$G,Tabelid!$L$1,$C:$C,Tabelid!$J$4),0),""))),"")</f>
        <v>0</v>
      </c>
      <c r="Z73" s="29">
        <f ca="1">IFERROR(IF($G73=Tabelid!$L$6,Eksplikatsioon!AE75/SUM(Eksplikatsioon!$O75:'Eksplikatsioon'!$AG75),IF($G73=Tabelid!$L$4,IFERROR(SUMIFS($E:$E,$G:$G,Tabelid!$L$1,$C:$C,Tabelid!$J$4,$H:$H,Z$2,$A:$A,$A73)/SUMIFS($E:$E,$G:$G,Tabelid!$L$1,$C:$C,Tabelid!$J$4,$A:$A,$A73),0),IF($G73=Tabelid!$L$5,IFERROR(SUMIFS($E:$E,$G:$G,Tabelid!$L$1,$C:$C,Tabelid!$J$4,$H:$H,Z$2)/SUMIFS($E:$E,$G:$G,Tabelid!$L$1,$C:$C,Tabelid!$J$4),0),""))),"")</f>
        <v>0</v>
      </c>
      <c r="AA73" s="29">
        <f ca="1">IFERROR(IF($G73=Tabelid!$L$6,Eksplikatsioon!AF75/SUM(Eksplikatsioon!$O75:'Eksplikatsioon'!$AG75),IF($G73=Tabelid!$L$4,IFERROR(SUMIFS($E:$E,$G:$G,Tabelid!$L$1,$C:$C,Tabelid!$J$4,$H:$H,AA$2,$A:$A,$A73)/SUMIFS($E:$E,$G:$G,Tabelid!$L$1,$C:$C,Tabelid!$J$4,$A:$A,$A73),0),IF($G73=Tabelid!$L$5,IFERROR(SUMIFS($E:$E,$G:$G,Tabelid!$L$1,$C:$C,Tabelid!$J$4,$H:$H,AA$2)/SUMIFS($E:$E,$G:$G,Tabelid!$L$1,$C:$C,Tabelid!$J$4),0),""))),"")</f>
        <v>0</v>
      </c>
      <c r="AB73" s="29">
        <f ca="1">IFERROR(IF($G73=Tabelid!$L$6,Eksplikatsioon!AG75/SUM(Eksplikatsioon!$O75:'Eksplikatsioon'!$AG75),IF($G73=Tabelid!$L$4,IFERROR(SUMIFS($E:$E,$G:$G,Tabelid!$L$1,$C:$C,Tabelid!$J$4,$H:$H,AB$2,$A:$A,$A73)/SUMIFS($E:$E,$G:$G,Tabelid!$L$1,$C:$C,Tabelid!$J$4,$A:$A,$A73),0),IF($G73=Tabelid!$L$5,IFERROR(SUMIFS($E:$E,$G:$G,Tabelid!$L$1,$C:$C,Tabelid!$J$4,$H:$H,AB$2)/SUMIFS($E:$E,$G:$G,Tabelid!$L$1,$C:$C,Tabelid!$J$4),0),""))),"")</f>
        <v>0</v>
      </c>
      <c r="AC73" s="29">
        <f ca="1">IFERROR(IF($G73=Tabelid!$L$6,$E73*J73,IFERROR($E73*J73/SUM($J73:$AB73)*(Eksplikatsioon!O75)/SUMPRODUCT($J73:$AB73,Eksplikatsioon!$O75:$AG75),"")),"")</f>
        <v>0</v>
      </c>
      <c r="AD73" s="29">
        <f ca="1">IFERROR(IF($G73=Tabelid!$L$6,$E73*K73,IFERROR($E73*K73/SUM($J73:$AB73)*(Eksplikatsioon!P75)/SUMPRODUCT($J73:$AB73,Eksplikatsioon!$O75:$AG75),"")),"")</f>
        <v>0</v>
      </c>
      <c r="AE73" s="29">
        <f ca="1">IFERROR(IF($G73=Tabelid!$L$6,$E73*L73,IFERROR($E73*L73/SUM($J73:$AB73)*(Eksplikatsioon!Q75)/SUMPRODUCT($J73:$AB73,Eksplikatsioon!$O75:$AG75),"")),"")</f>
        <v>16.885659574468082</v>
      </c>
      <c r="AF73" s="29">
        <f ca="1">IFERROR(IF($G73=Tabelid!$L$6,$E73*M73,IFERROR($E73*M73/SUM($J73:$AB73)*(Eksplikatsioon!R75)/SUMPRODUCT($J73:$AB73,Eksplikatsioon!$O75:$AG75),"")),"")</f>
        <v>21.01434042553192</v>
      </c>
      <c r="AG73" s="29">
        <f ca="1">IFERROR(IF($G73=Tabelid!$L$6,$E73*N73,IFERROR($E73*N73/SUM($J73:$AB73)*(Eksplikatsioon!S75)/SUMPRODUCT($J73:$AB73,Eksplikatsioon!$O75:$AG75),"")),"")</f>
        <v>0</v>
      </c>
      <c r="AH73" s="29">
        <f ca="1">IFERROR(IF($G73=Tabelid!$L$6,$E73*O73,IFERROR($E73*O73/SUM($J73:$AB73)*(Eksplikatsioon!T75)/SUMPRODUCT($J73:$AB73,Eksplikatsioon!$O75:$AG75),"")),"")</f>
        <v>0</v>
      </c>
      <c r="AI73" s="29">
        <f ca="1">IFERROR(IF($G73=Tabelid!$L$6,$E73*P73,IFERROR($E73*P73/SUM($J73:$AB73)*(Eksplikatsioon!U75)/SUMPRODUCT($J73:$AB73,Eksplikatsioon!$O75:$AG75),"")),"")</f>
        <v>0</v>
      </c>
      <c r="AJ73" s="29">
        <f ca="1">IFERROR(IF($G73=Tabelid!$L$6,$E73*Q73,IFERROR($E73*Q73/SUM($J73:$AB73)*(Eksplikatsioon!V75)/SUMPRODUCT($J73:$AB73,Eksplikatsioon!$O75:$AG75),"")),"")</f>
        <v>0</v>
      </c>
      <c r="AK73" s="29">
        <f ca="1">IFERROR(IF($G73=Tabelid!$L$6,$E73*R73,IFERROR($E73*R73/SUM($J73:$AB73)*(Eksplikatsioon!W75)/SUMPRODUCT($J73:$AB73,Eksplikatsioon!$O75:$AG75),"")),"")</f>
        <v>0</v>
      </c>
      <c r="AL73" s="29">
        <f ca="1">IFERROR(IF($G73=Tabelid!$L$6,$E73*S73,IFERROR($E73*S73/SUM($J73:$AB73)*(Eksplikatsioon!X75)/SUMPRODUCT($J73:$AB73,Eksplikatsioon!$O75:$AG75),"")),"")</f>
        <v>0</v>
      </c>
      <c r="AM73" s="29">
        <f ca="1">IFERROR(IF($G73=Tabelid!$L$6,$E73*T73,IFERROR($E73*T73/SUM($J73:$AB73)*(Eksplikatsioon!Y75)/SUMPRODUCT($J73:$AB73,Eksplikatsioon!$O75:$AG75),"")),"")</f>
        <v>0</v>
      </c>
      <c r="AN73" s="29">
        <f ca="1">IFERROR(IF($G73=Tabelid!$L$6,$E73*U73,IFERROR($E73*U73/SUM($J73:$AB73)*(Eksplikatsioon!Z75)/SUMPRODUCT($J73:$AB73,Eksplikatsioon!$O75:$AG75),"")),"")</f>
        <v>0</v>
      </c>
      <c r="AO73" s="29">
        <f ca="1">IFERROR(IF($G73=Tabelid!$L$6,$E73*V73,IFERROR($E73*V73/SUM($J73:$AB73)*(Eksplikatsioon!AA75)/SUMPRODUCT($J73:$AB73,Eksplikatsioon!$O75:$AG75),"")),"")</f>
        <v>0</v>
      </c>
      <c r="AP73" s="29">
        <f ca="1">IFERROR(IF($G73=Tabelid!$L$6,$E73*W73,IFERROR($E73*W73/SUM($J73:$AB73)*(Eksplikatsioon!AB75)/SUMPRODUCT($J73:$AB73,Eksplikatsioon!$O75:$AG75),"")),"")</f>
        <v>0</v>
      </c>
      <c r="AQ73" s="29">
        <f ca="1">IFERROR(IF($G73=Tabelid!$L$6,$E73*X73,IFERROR($E73*X73/SUM($J73:$AB73)*(Eksplikatsioon!AC75)/SUMPRODUCT($J73:$AB73,Eksplikatsioon!$O75:$AG75),"")),"")</f>
        <v>0</v>
      </c>
      <c r="AR73" s="29">
        <f ca="1">IFERROR(IF($G73=Tabelid!$L$6,$E73*Y73,IFERROR($E73*Y73/SUM($J73:$AB73)*(Eksplikatsioon!AD75)/SUMPRODUCT($J73:$AB73,Eksplikatsioon!$O75:$AG75),"")),"")</f>
        <v>0</v>
      </c>
      <c r="AS73" s="29">
        <f ca="1">IFERROR(IF($G73=Tabelid!$L$6,$E73*Z73,IFERROR($E73*Z73/SUM($J73:$AB73)*(Eksplikatsioon!AE75)/SUMPRODUCT($J73:$AB73,Eksplikatsioon!$O75:$AG75),"")),"")</f>
        <v>0</v>
      </c>
      <c r="AT73" s="29">
        <f ca="1">IFERROR(IF($G73=Tabelid!$L$6,$E73*AA73,IFERROR($E73*AA73/SUM($J73:$AB73)*(Eksplikatsioon!AF75)/SUMPRODUCT($J73:$AB73,Eksplikatsioon!$O75:$AG75),"")),"")</f>
        <v>0</v>
      </c>
      <c r="AU73" s="29">
        <f ca="1">IFERROR(IF($G73=Tabelid!$L$6,$E73*AB73,IFERROR($E73*AB73/SUM($J73:$AB73)*(Eksplikatsioon!AG75)/SUMPRODUCT($J73:$AB73,Eksplikatsioon!$O75:$AG75),"")),"")</f>
        <v>0</v>
      </c>
    </row>
    <row r="74" spans="1:47" x14ac:dyDescent="0.25">
      <c r="A74" s="23" t="str">
        <f>IF(Eksplikatsioon!A76=0,"",Eksplikatsioon!A76)</f>
        <v>01</v>
      </c>
      <c r="B74" s="56" t="str">
        <f>IF(Eksplikatsioon!B76=0,"",Eksplikatsioon!B76)</f>
        <v>159</v>
      </c>
      <c r="C74" s="23" t="str">
        <f>IF(Eksplikatsioon!C76=0,"",Eksplikatsioon!C76)</f>
        <v>VERTIKAALSETE ÜHENDUSTEEDE PIND</v>
      </c>
      <c r="D74" s="23" t="str">
        <f>IF(Eksplikatsioon!D76=0,"",Eksplikatsioon!D76)</f>
        <v>Trepp/Trepikoda</v>
      </c>
      <c r="E74" s="54">
        <f>IF(Eksplikatsioon!F76=0,"",Eksplikatsioon!F76)</f>
        <v>34.9</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01</v>
      </c>
      <c r="B75" s="56" t="str">
        <f>IF(Eksplikatsioon!B77=0,"",Eksplikatsioon!B77)</f>
        <v>160</v>
      </c>
      <c r="C75" s="23" t="str">
        <f>IF(Eksplikatsioon!C77=0,"",Eksplikatsioon!C77)</f>
        <v>ÜÜRITAV PIND</v>
      </c>
      <c r="D75" s="23" t="str">
        <f>IF(Eksplikatsioon!D77=0,"",Eksplikatsioon!D77)</f>
        <v>Tuulekoda</v>
      </c>
      <c r="E75" s="54">
        <f>IF(Eksplikatsioon!F77=0,"",Eksplikatsioon!F77)</f>
        <v>1.5</v>
      </c>
      <c r="F75" s="23" t="str">
        <f>IF(Eksplikatsioon!H77=0,"",Eksplikatsioon!H77)</f>
        <v/>
      </c>
      <c r="G75" s="23" t="str">
        <f>IF(Eksplikatsioon!J77=0,"",Eksplikatsioon!J77)</f>
        <v>Ühiskasutuses hoone pind</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01</v>
      </c>
      <c r="B76" s="56" t="str">
        <f>IF(Eksplikatsioon!B78=0,"",Eksplikatsioon!B78)</f>
        <v>161</v>
      </c>
      <c r="C76" s="23" t="str">
        <f>IF(Eksplikatsioon!C78=0,"",Eksplikatsioon!C78)</f>
        <v>ÜÜRITAV PIND</v>
      </c>
      <c r="D76" s="23" t="str">
        <f>IF(Eksplikatsioon!D78=0,"",Eksplikatsioon!D78)</f>
        <v>Kabinet/Büroo</v>
      </c>
      <c r="E76" s="54">
        <f>IF(Eksplikatsioon!F78=0,"",Eksplikatsioon!F78)</f>
        <v>11.7</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TARTUMNT855_01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01</v>
      </c>
      <c r="B77" s="56" t="str">
        <f>IF(Eksplikatsioon!B79=0,"",Eksplikatsioon!B79)</f>
        <v>162</v>
      </c>
      <c r="C77" s="23" t="str">
        <f>IF(Eksplikatsioon!C79=0,"",Eksplikatsioon!C79)</f>
        <v>ÜÜRITAV PIND</v>
      </c>
      <c r="D77" s="23" t="str">
        <f>IF(Eksplikatsioon!D79=0,"",Eksplikatsioon!D79)</f>
        <v>Kabinet/Büroo</v>
      </c>
      <c r="E77" s="54">
        <f>IF(Eksplikatsioon!F79=0,"",Eksplikatsioon!F79)</f>
        <v>14.3</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TARTUMNT855_01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01</v>
      </c>
      <c r="B78" s="56" t="str">
        <f>IF(Eksplikatsioon!B80=0,"",Eksplikatsioon!B80)</f>
        <v>163</v>
      </c>
      <c r="C78" s="23" t="str">
        <f>IF(Eksplikatsioon!C80=0,"",Eksplikatsioon!C80)</f>
        <v>ÜÜRITAV PIND</v>
      </c>
      <c r="D78" s="23" t="str">
        <f>IF(Eksplikatsioon!D80=0,"",Eksplikatsioon!D80)</f>
        <v>Kabinet/Büroo</v>
      </c>
      <c r="E78" s="54">
        <f>IF(Eksplikatsioon!F80=0,"",Eksplikatsioon!F80)</f>
        <v>16.7</v>
      </c>
      <c r="F78" s="23" t="str">
        <f>IF(Eksplikatsioon!H80=0,"",Eksplikatsioon!H80)</f>
        <v/>
      </c>
      <c r="G78" s="23" t="str">
        <f>IF(Eksplikatsioon!J80=0,"",Eksplikatsioon!J80)</f>
        <v>Ainukasutuses pind</v>
      </c>
      <c r="H78" s="23" t="str">
        <f>IF(Eksplikatsioon!K80=0,"",Eksplikatsioon!K80)</f>
        <v>Rahandusministeerium</v>
      </c>
      <c r="I78" s="23" t="str">
        <f>IF(Eksplikatsioon!L80=0,"",Eksplikatsioon!L80)</f>
        <v>TARTUMNT855_01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01</v>
      </c>
      <c r="B79" s="56" t="str">
        <f>IF(Eksplikatsioon!B81=0,"",Eksplikatsioon!B81)</f>
        <v>164</v>
      </c>
      <c r="C79" s="23" t="str">
        <f>IF(Eksplikatsioon!C81=0,"",Eksplikatsioon!C81)</f>
        <v>ÜÜRITAV PIND</v>
      </c>
      <c r="D79" s="23" t="str">
        <f>IF(Eksplikatsioon!D81=0,"",Eksplikatsioon!D81)</f>
        <v>Koridor</v>
      </c>
      <c r="E79" s="54">
        <f>IF(Eksplikatsioon!F81=0,"",Eksplikatsioon!F81)</f>
        <v>9.8000000000000007</v>
      </c>
      <c r="F79" s="23" t="str">
        <f>IF(Eksplikatsioon!H81=0,"",Eksplikatsioon!H81)</f>
        <v/>
      </c>
      <c r="G79" s="23" t="str">
        <f>IF(Eksplikatsioon!J81=0,"",Eksplikatsioon!J81)</f>
        <v>Ainukasutuses pind</v>
      </c>
      <c r="H79" s="23" t="str">
        <f>IF(Eksplikatsioon!K81=0,"",Eksplikatsioon!K81)</f>
        <v>Rahandusministeerium</v>
      </c>
      <c r="I79" s="23" t="str">
        <f>IF(Eksplikatsioon!L81=0,"",Eksplikatsioon!L81)</f>
        <v>TARTUMNT855_01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01</v>
      </c>
      <c r="B80" s="56" t="str">
        <f>IF(Eksplikatsioon!B82=0,"",Eksplikatsioon!B82)</f>
        <v>165</v>
      </c>
      <c r="C80" s="23" t="str">
        <f>IF(Eksplikatsioon!C82=0,"",Eksplikatsioon!C82)</f>
        <v>ÜÜRITAV PIND</v>
      </c>
      <c r="D80" s="23" t="str">
        <f>IF(Eksplikatsioon!D82=0,"",Eksplikatsioon!D82)</f>
        <v>Kabinet/Büroo</v>
      </c>
      <c r="E80" s="54">
        <f>IF(Eksplikatsioon!F82=0,"",Eksplikatsioon!F82)</f>
        <v>34.200000000000003</v>
      </c>
      <c r="F80" s="23" t="str">
        <f>IF(Eksplikatsioon!H82=0,"",Eksplikatsioon!H82)</f>
        <v>MKM, RAM</v>
      </c>
      <c r="G80" s="23" t="str">
        <f>IF(Eksplikatsioon!J82=0,"",Eksplikatsioon!J82)</f>
        <v>Ühiskasutuses muu pind (korrus)</v>
      </c>
      <c r="H80" s="23" t="str">
        <f>IF(Eksplikatsioon!K82=0,"",Eksplikatsioon!K82)</f>
        <v/>
      </c>
      <c r="I80" s="23" t="str">
        <f>IF(Eksplikatsioon!L82=0,"",Eksplikatsioon!L82)</f>
        <v/>
      </c>
      <c r="J80" s="29">
        <f ca="1">IFERROR(IF($G80=Tabelid!$L$6,Eksplikatsioon!O82/SUM(Eksplikatsioon!$O82:'Eksplikatsioon'!$AG82),IF($G80=Tabelid!$L$4,IFERROR(SUMIFS($E:$E,$G:$G,Tabelid!$L$1,$C:$C,Tabelid!$J$4,$H:$H,J$2,$A:$A,$A80)/SUMIFS($E:$E,$G:$G,Tabelid!$L$1,$C:$C,Tabelid!$J$4,$A:$A,$A80),0),IF($G80=Tabelid!$L$5,IFERROR(SUMIFS($E:$E,$G:$G,Tabelid!$L$1,$C:$C,Tabelid!$J$4,$H:$H,J$2)/SUMIFS($E:$E,$G:$G,Tabelid!$L$1,$C:$C,Tabelid!$J$4),0),""))),"")</f>
        <v>0.31847133757961776</v>
      </c>
      <c r="K80" s="29">
        <f ca="1">IFERROR(IF($G80=Tabelid!$L$6,Eksplikatsioon!P82/SUM(Eksplikatsioon!$O82:'Eksplikatsioon'!$AG82),IF($G80=Tabelid!$L$4,IFERROR(SUMIFS($E:$E,$G:$G,Tabelid!$L$1,$C:$C,Tabelid!$J$4,$H:$H,K$2,$A:$A,$A80)/SUMIFS($E:$E,$G:$G,Tabelid!$L$1,$C:$C,Tabelid!$J$4,$A:$A,$A80),0),IF($G80=Tabelid!$L$5,IFERROR(SUMIFS($E:$E,$G:$G,Tabelid!$L$1,$C:$C,Tabelid!$J$4,$H:$H,K$2)/SUMIFS($E:$E,$G:$G,Tabelid!$L$1,$C:$C,Tabelid!$J$4),0),""))),"")</f>
        <v>0</v>
      </c>
      <c r="L80" s="29">
        <f ca="1">IFERROR(IF($G80=Tabelid!$L$6,Eksplikatsioon!Q82/SUM(Eksplikatsioon!$O82:'Eksplikatsioon'!$AG82),IF($G80=Tabelid!$L$4,IFERROR(SUMIFS($E:$E,$G:$G,Tabelid!$L$1,$C:$C,Tabelid!$J$4,$H:$H,L$2,$A:$A,$A80)/SUMIFS($E:$E,$G:$G,Tabelid!$L$1,$C:$C,Tabelid!$J$4,$A:$A,$A80),0),IF($G80=Tabelid!$L$5,IFERROR(SUMIFS($E:$E,$G:$G,Tabelid!$L$1,$C:$C,Tabelid!$J$4,$H:$H,L$2)/SUMIFS($E:$E,$G:$G,Tabelid!$L$1,$C:$C,Tabelid!$J$4),0),""))),"")</f>
        <v>0.11114649681528664</v>
      </c>
      <c r="M80" s="29">
        <f ca="1">IFERROR(IF($G80=Tabelid!$L$6,Eksplikatsioon!R82/SUM(Eksplikatsioon!$O82:'Eksplikatsioon'!$AG82),IF($G80=Tabelid!$L$4,IFERROR(SUMIFS($E:$E,$G:$G,Tabelid!$L$1,$C:$C,Tabelid!$J$4,$H:$H,M$2,$A:$A,$A80)/SUMIFS($E:$E,$G:$G,Tabelid!$L$1,$C:$C,Tabelid!$J$4,$A:$A,$A80),0),IF($G80=Tabelid!$L$5,IFERROR(SUMIFS($E:$E,$G:$G,Tabelid!$L$1,$C:$C,Tabelid!$J$4,$H:$H,M$2)/SUMIFS($E:$E,$G:$G,Tabelid!$L$1,$C:$C,Tabelid!$J$4),0),""))),"")</f>
        <v>0.13832271762208073</v>
      </c>
      <c r="N80" s="29">
        <f ca="1">IFERROR(IF($G80=Tabelid!$L$6,Eksplikatsioon!S82/SUM(Eksplikatsioon!$O82:'Eksplikatsioon'!$AG82),IF($G80=Tabelid!$L$4,IFERROR(SUMIFS($E:$E,$G:$G,Tabelid!$L$1,$C:$C,Tabelid!$J$4,$H:$H,N$2,$A:$A,$A80)/SUMIFS($E:$E,$G:$G,Tabelid!$L$1,$C:$C,Tabelid!$J$4,$A:$A,$A80),0),IF($G80=Tabelid!$L$5,IFERROR(SUMIFS($E:$E,$G:$G,Tabelid!$L$1,$C:$C,Tabelid!$J$4,$H:$H,N$2)/SUMIFS($E:$E,$G:$G,Tabelid!$L$1,$C:$C,Tabelid!$J$4),0),""))),"")</f>
        <v>0.26656050955414018</v>
      </c>
      <c r="O80" s="29">
        <f ca="1">IFERROR(IF($G80=Tabelid!$L$6,Eksplikatsioon!T82/SUM(Eksplikatsioon!$O82:'Eksplikatsioon'!$AG82),IF($G80=Tabelid!$L$4,IFERROR(SUMIFS($E:$E,$G:$G,Tabelid!$L$1,$C:$C,Tabelid!$J$4,$H:$H,O$2,$A:$A,$A80)/SUMIFS($E:$E,$G:$G,Tabelid!$L$1,$C:$C,Tabelid!$J$4,$A:$A,$A80),0),IF($G80=Tabelid!$L$5,IFERROR(SUMIFS($E:$E,$G:$G,Tabelid!$L$1,$C:$C,Tabelid!$J$4,$H:$H,O$2)/SUMIFS($E:$E,$G:$G,Tabelid!$L$1,$C:$C,Tabelid!$J$4),0),""))),"")</f>
        <v>0.16549893842887475</v>
      </c>
      <c r="P80" s="29">
        <f ca="1">IFERROR(IF($G80=Tabelid!$L$6,Eksplikatsioon!U82/SUM(Eksplikatsioon!$O82:'Eksplikatsioon'!$AG82),IF($G80=Tabelid!$L$4,IFERROR(SUMIFS($E:$E,$G:$G,Tabelid!$L$1,$C:$C,Tabelid!$J$4,$H:$H,P$2,$A:$A,$A80)/SUMIFS($E:$E,$G:$G,Tabelid!$L$1,$C:$C,Tabelid!$J$4,$A:$A,$A80),0),IF($G80=Tabelid!$L$5,IFERROR(SUMIFS($E:$E,$G:$G,Tabelid!$L$1,$C:$C,Tabelid!$J$4,$H:$H,P$2)/SUMIFS($E:$E,$G:$G,Tabelid!$L$1,$C:$C,Tabelid!$J$4),0),""))),"")</f>
        <v>0</v>
      </c>
      <c r="Q80" s="29">
        <f ca="1">IFERROR(IF($G80=Tabelid!$L$6,Eksplikatsioon!V82/SUM(Eksplikatsioon!$O82:'Eksplikatsioon'!$AG82),IF($G80=Tabelid!$L$4,IFERROR(SUMIFS($E:$E,$G:$G,Tabelid!$L$1,$C:$C,Tabelid!$J$4,$H:$H,Q$2,$A:$A,$A80)/SUMIFS($E:$E,$G:$G,Tabelid!$L$1,$C:$C,Tabelid!$J$4,$A:$A,$A80),0),IF($G80=Tabelid!$L$5,IFERROR(SUMIFS($E:$E,$G:$G,Tabelid!$L$1,$C:$C,Tabelid!$J$4,$H:$H,Q$2)/SUMIFS($E:$E,$G:$G,Tabelid!$L$1,$C:$C,Tabelid!$J$4),0),""))),"")</f>
        <v>0</v>
      </c>
      <c r="R80" s="29">
        <f ca="1">IFERROR(IF($G80=Tabelid!$L$6,Eksplikatsioon!W82/SUM(Eksplikatsioon!$O82:'Eksplikatsioon'!$AG82),IF($G80=Tabelid!$L$4,IFERROR(SUMIFS($E:$E,$G:$G,Tabelid!$L$1,$C:$C,Tabelid!$J$4,$H:$H,R$2,$A:$A,$A80)/SUMIFS($E:$E,$G:$G,Tabelid!$L$1,$C:$C,Tabelid!$J$4,$A:$A,$A80),0),IF($G80=Tabelid!$L$5,IFERROR(SUMIFS($E:$E,$G:$G,Tabelid!$L$1,$C:$C,Tabelid!$J$4,$H:$H,R$2)/SUMIFS($E:$E,$G:$G,Tabelid!$L$1,$C:$C,Tabelid!$J$4),0),""))),"")</f>
        <v>0</v>
      </c>
      <c r="S80" s="29">
        <f ca="1">IFERROR(IF($G80=Tabelid!$L$6,Eksplikatsioon!X82/SUM(Eksplikatsioon!$O82:'Eksplikatsioon'!$AG82),IF($G80=Tabelid!$L$4,IFERROR(SUMIFS($E:$E,$G:$G,Tabelid!$L$1,$C:$C,Tabelid!$J$4,$H:$H,S$2,$A:$A,$A80)/SUMIFS($E:$E,$G:$G,Tabelid!$L$1,$C:$C,Tabelid!$J$4,$A:$A,$A80),0),IF($G80=Tabelid!$L$5,IFERROR(SUMIFS($E:$E,$G:$G,Tabelid!$L$1,$C:$C,Tabelid!$J$4,$H:$H,S$2)/SUMIFS($E:$E,$G:$G,Tabelid!$L$1,$C:$C,Tabelid!$J$4),0),""))),"")</f>
        <v>0</v>
      </c>
      <c r="T80" s="29">
        <f ca="1">IFERROR(IF($G80=Tabelid!$L$6,Eksplikatsioon!Y82/SUM(Eksplikatsioon!$O82:'Eksplikatsioon'!$AG82),IF($G80=Tabelid!$L$4,IFERROR(SUMIFS($E:$E,$G:$G,Tabelid!$L$1,$C:$C,Tabelid!$J$4,$H:$H,T$2,$A:$A,$A80)/SUMIFS($E:$E,$G:$G,Tabelid!$L$1,$C:$C,Tabelid!$J$4,$A:$A,$A80),0),IF($G80=Tabelid!$L$5,IFERROR(SUMIFS($E:$E,$G:$G,Tabelid!$L$1,$C:$C,Tabelid!$J$4,$H:$H,T$2)/SUMIFS($E:$E,$G:$G,Tabelid!$L$1,$C:$C,Tabelid!$J$4),0),""))),"")</f>
        <v>0</v>
      </c>
      <c r="U80" s="29">
        <f ca="1">IFERROR(IF($G80=Tabelid!$L$6,Eksplikatsioon!Z82/SUM(Eksplikatsioon!$O82:'Eksplikatsioon'!$AG82),IF($G80=Tabelid!$L$4,IFERROR(SUMIFS($E:$E,$G:$G,Tabelid!$L$1,$C:$C,Tabelid!$J$4,$H:$H,U$2,$A:$A,$A80)/SUMIFS($E:$E,$G:$G,Tabelid!$L$1,$C:$C,Tabelid!$J$4,$A:$A,$A80),0),IF($G80=Tabelid!$L$5,IFERROR(SUMIFS($E:$E,$G:$G,Tabelid!$L$1,$C:$C,Tabelid!$J$4,$H:$H,U$2)/SUMIFS($E:$E,$G:$G,Tabelid!$L$1,$C:$C,Tabelid!$J$4),0),""))),"")</f>
        <v>0</v>
      </c>
      <c r="V80" s="29">
        <f ca="1">IFERROR(IF($G80=Tabelid!$L$6,Eksplikatsioon!AA82/SUM(Eksplikatsioon!$O82:'Eksplikatsioon'!$AG82),IF($G80=Tabelid!$L$4,IFERROR(SUMIFS($E:$E,$G:$G,Tabelid!$L$1,$C:$C,Tabelid!$J$4,$H:$H,V$2,$A:$A,$A80)/SUMIFS($E:$E,$G:$G,Tabelid!$L$1,$C:$C,Tabelid!$J$4,$A:$A,$A80),0),IF($G80=Tabelid!$L$5,IFERROR(SUMIFS($E:$E,$G:$G,Tabelid!$L$1,$C:$C,Tabelid!$J$4,$H:$H,V$2)/SUMIFS($E:$E,$G:$G,Tabelid!$L$1,$C:$C,Tabelid!$J$4),0),""))),"")</f>
        <v>0</v>
      </c>
      <c r="W80" s="29">
        <f ca="1">IFERROR(IF($G80=Tabelid!$L$6,Eksplikatsioon!AB82/SUM(Eksplikatsioon!$O82:'Eksplikatsioon'!$AG82),IF($G80=Tabelid!$L$4,IFERROR(SUMIFS($E:$E,$G:$G,Tabelid!$L$1,$C:$C,Tabelid!$J$4,$H:$H,W$2,$A:$A,$A80)/SUMIFS($E:$E,$G:$G,Tabelid!$L$1,$C:$C,Tabelid!$J$4,$A:$A,$A80),0),IF($G80=Tabelid!$L$5,IFERROR(SUMIFS($E:$E,$G:$G,Tabelid!$L$1,$C:$C,Tabelid!$J$4,$H:$H,W$2)/SUMIFS($E:$E,$G:$G,Tabelid!$L$1,$C:$C,Tabelid!$J$4),0),""))),"")</f>
        <v>0</v>
      </c>
      <c r="X80" s="29">
        <f ca="1">IFERROR(IF($G80=Tabelid!$L$6,Eksplikatsioon!AC82/SUM(Eksplikatsioon!$O82:'Eksplikatsioon'!$AG82),IF($G80=Tabelid!$L$4,IFERROR(SUMIFS($E:$E,$G:$G,Tabelid!$L$1,$C:$C,Tabelid!$J$4,$H:$H,X$2,$A:$A,$A80)/SUMIFS($E:$E,$G:$G,Tabelid!$L$1,$C:$C,Tabelid!$J$4,$A:$A,$A80),0),IF($G80=Tabelid!$L$5,IFERROR(SUMIFS($E:$E,$G:$G,Tabelid!$L$1,$C:$C,Tabelid!$J$4,$H:$H,X$2)/SUMIFS($E:$E,$G:$G,Tabelid!$L$1,$C:$C,Tabelid!$J$4),0),""))),"")</f>
        <v>0</v>
      </c>
      <c r="Y80" s="29">
        <f ca="1">IFERROR(IF($G80=Tabelid!$L$6,Eksplikatsioon!AD82/SUM(Eksplikatsioon!$O82:'Eksplikatsioon'!$AG82),IF($G80=Tabelid!$L$4,IFERROR(SUMIFS($E:$E,$G:$G,Tabelid!$L$1,$C:$C,Tabelid!$J$4,$H:$H,Y$2,$A:$A,$A80)/SUMIFS($E:$E,$G:$G,Tabelid!$L$1,$C:$C,Tabelid!$J$4,$A:$A,$A80),0),IF($G80=Tabelid!$L$5,IFERROR(SUMIFS($E:$E,$G:$G,Tabelid!$L$1,$C:$C,Tabelid!$J$4,$H:$H,Y$2)/SUMIFS($E:$E,$G:$G,Tabelid!$L$1,$C:$C,Tabelid!$J$4),0),""))),"")</f>
        <v>0</v>
      </c>
      <c r="Z80" s="29">
        <f ca="1">IFERROR(IF($G80=Tabelid!$L$6,Eksplikatsioon!AE82/SUM(Eksplikatsioon!$O82:'Eksplikatsioon'!$AG82),IF($G80=Tabelid!$L$4,IFERROR(SUMIFS($E:$E,$G:$G,Tabelid!$L$1,$C:$C,Tabelid!$J$4,$H:$H,Z$2,$A:$A,$A80)/SUMIFS($E:$E,$G:$G,Tabelid!$L$1,$C:$C,Tabelid!$J$4,$A:$A,$A80),0),IF($G80=Tabelid!$L$5,IFERROR(SUMIFS($E:$E,$G:$G,Tabelid!$L$1,$C:$C,Tabelid!$J$4,$H:$H,Z$2)/SUMIFS($E:$E,$G:$G,Tabelid!$L$1,$C:$C,Tabelid!$J$4),0),""))),"")</f>
        <v>0</v>
      </c>
      <c r="AA80" s="29">
        <f ca="1">IFERROR(IF($G80=Tabelid!$L$6,Eksplikatsioon!AF82/SUM(Eksplikatsioon!$O82:'Eksplikatsioon'!$AG82),IF($G80=Tabelid!$L$4,IFERROR(SUMIFS($E:$E,$G:$G,Tabelid!$L$1,$C:$C,Tabelid!$J$4,$H:$H,AA$2,$A:$A,$A80)/SUMIFS($E:$E,$G:$G,Tabelid!$L$1,$C:$C,Tabelid!$J$4,$A:$A,$A80),0),IF($G80=Tabelid!$L$5,IFERROR(SUMIFS($E:$E,$G:$G,Tabelid!$L$1,$C:$C,Tabelid!$J$4,$H:$H,AA$2)/SUMIFS($E:$E,$G:$G,Tabelid!$L$1,$C:$C,Tabelid!$J$4),0),""))),"")</f>
        <v>0</v>
      </c>
      <c r="AB80" s="29">
        <f ca="1">IFERROR(IF($G80=Tabelid!$L$6,Eksplikatsioon!AG82/SUM(Eksplikatsioon!$O82:'Eksplikatsioon'!$AG82),IF($G80=Tabelid!$L$4,IFERROR(SUMIFS($E:$E,$G:$G,Tabelid!$L$1,$C:$C,Tabelid!$J$4,$H:$H,AB$2,$A:$A,$A80)/SUMIFS($E:$E,$G:$G,Tabelid!$L$1,$C:$C,Tabelid!$J$4,$A:$A,$A80),0),IF($G80=Tabelid!$L$5,IFERROR(SUMIFS($E:$E,$G:$G,Tabelid!$L$1,$C:$C,Tabelid!$J$4,$H:$H,AB$2)/SUMIFS($E:$E,$G:$G,Tabelid!$L$1,$C:$C,Tabelid!$J$4),0),""))),"")</f>
        <v>0</v>
      </c>
      <c r="AC80" s="29">
        <f ca="1">IFERROR(IF($G80=Tabelid!$L$6,$E80*J80,IFERROR($E80*J80/SUM($J80:$AB80)*(Eksplikatsioon!O82)/SUMPRODUCT($J80:$AB80,Eksplikatsioon!$O82:$AG82),"")),"")</f>
        <v>0</v>
      </c>
      <c r="AD80" s="29">
        <f ca="1">IFERROR(IF($G80=Tabelid!$L$6,$E80*K80,IFERROR($E80*K80/SUM($J80:$AB80)*(Eksplikatsioon!P82)/SUMPRODUCT($J80:$AB80,Eksplikatsioon!$O82:$AG82),"")),"")</f>
        <v>0</v>
      </c>
      <c r="AE80" s="29">
        <f ca="1">IFERROR(IF($G80=Tabelid!$L$6,$E80*L80,IFERROR($E80*L80/SUM($J80:$AB80)*(Eksplikatsioon!Q82)/SUMPRODUCT($J80:$AB80,Eksplikatsioon!$O82:$AG82),"")),"")</f>
        <v>15.237191489361702</v>
      </c>
      <c r="AF80" s="29">
        <f ca="1">IFERROR(IF($G80=Tabelid!$L$6,$E80*M80,IFERROR($E80*M80/SUM($J80:$AB80)*(Eksplikatsioon!R82)/SUMPRODUCT($J80:$AB80,Eksplikatsioon!$O82:$AG82),"")),"")</f>
        <v>18.962808510638304</v>
      </c>
      <c r="AG80" s="29">
        <f ca="1">IFERROR(IF($G80=Tabelid!$L$6,$E80*N80,IFERROR($E80*N80/SUM($J80:$AB80)*(Eksplikatsioon!S82)/SUMPRODUCT($J80:$AB80,Eksplikatsioon!$O82:$AG82),"")),"")</f>
        <v>0</v>
      </c>
      <c r="AH80" s="29">
        <f ca="1">IFERROR(IF($G80=Tabelid!$L$6,$E80*O80,IFERROR($E80*O80/SUM($J80:$AB80)*(Eksplikatsioon!T82)/SUMPRODUCT($J80:$AB80,Eksplikatsioon!$O82:$AG82),"")),"")</f>
        <v>0</v>
      </c>
      <c r="AI80" s="29">
        <f ca="1">IFERROR(IF($G80=Tabelid!$L$6,$E80*P80,IFERROR($E80*P80/SUM($J80:$AB80)*(Eksplikatsioon!U82)/SUMPRODUCT($J80:$AB80,Eksplikatsioon!$O82:$AG82),"")),"")</f>
        <v>0</v>
      </c>
      <c r="AJ80" s="29">
        <f ca="1">IFERROR(IF($G80=Tabelid!$L$6,$E80*Q80,IFERROR($E80*Q80/SUM($J80:$AB80)*(Eksplikatsioon!V82)/SUMPRODUCT($J80:$AB80,Eksplikatsioon!$O82:$AG82),"")),"")</f>
        <v>0</v>
      </c>
      <c r="AK80" s="29">
        <f ca="1">IFERROR(IF($G80=Tabelid!$L$6,$E80*R80,IFERROR($E80*R80/SUM($J80:$AB80)*(Eksplikatsioon!W82)/SUMPRODUCT($J80:$AB80,Eksplikatsioon!$O82:$AG82),"")),"")</f>
        <v>0</v>
      </c>
      <c r="AL80" s="29">
        <f ca="1">IFERROR(IF($G80=Tabelid!$L$6,$E80*S80,IFERROR($E80*S80/SUM($J80:$AB80)*(Eksplikatsioon!X82)/SUMPRODUCT($J80:$AB80,Eksplikatsioon!$O82:$AG82),"")),"")</f>
        <v>0</v>
      </c>
      <c r="AM80" s="29">
        <f ca="1">IFERROR(IF($G80=Tabelid!$L$6,$E80*T80,IFERROR($E80*T80/SUM($J80:$AB80)*(Eksplikatsioon!Y82)/SUMPRODUCT($J80:$AB80,Eksplikatsioon!$O82:$AG82),"")),"")</f>
        <v>0</v>
      </c>
      <c r="AN80" s="29">
        <f ca="1">IFERROR(IF($G80=Tabelid!$L$6,$E80*U80,IFERROR($E80*U80/SUM($J80:$AB80)*(Eksplikatsioon!Z82)/SUMPRODUCT($J80:$AB80,Eksplikatsioon!$O82:$AG82),"")),"")</f>
        <v>0</v>
      </c>
      <c r="AO80" s="29">
        <f ca="1">IFERROR(IF($G80=Tabelid!$L$6,$E80*V80,IFERROR($E80*V80/SUM($J80:$AB80)*(Eksplikatsioon!AA82)/SUMPRODUCT($J80:$AB80,Eksplikatsioon!$O82:$AG82),"")),"")</f>
        <v>0</v>
      </c>
      <c r="AP80" s="29">
        <f ca="1">IFERROR(IF($G80=Tabelid!$L$6,$E80*W80,IFERROR($E80*W80/SUM($J80:$AB80)*(Eksplikatsioon!AB82)/SUMPRODUCT($J80:$AB80,Eksplikatsioon!$O82:$AG82),"")),"")</f>
        <v>0</v>
      </c>
      <c r="AQ80" s="29">
        <f ca="1">IFERROR(IF($G80=Tabelid!$L$6,$E80*X80,IFERROR($E80*X80/SUM($J80:$AB80)*(Eksplikatsioon!AC82)/SUMPRODUCT($J80:$AB80,Eksplikatsioon!$O82:$AG82),"")),"")</f>
        <v>0</v>
      </c>
      <c r="AR80" s="29">
        <f ca="1">IFERROR(IF($G80=Tabelid!$L$6,$E80*Y80,IFERROR($E80*Y80/SUM($J80:$AB80)*(Eksplikatsioon!AD82)/SUMPRODUCT($J80:$AB80,Eksplikatsioon!$O82:$AG82),"")),"")</f>
        <v>0</v>
      </c>
      <c r="AS80" s="29">
        <f ca="1">IFERROR(IF($G80=Tabelid!$L$6,$E80*Z80,IFERROR($E80*Z80/SUM($J80:$AB80)*(Eksplikatsioon!AE82)/SUMPRODUCT($J80:$AB80,Eksplikatsioon!$O82:$AG82),"")),"")</f>
        <v>0</v>
      </c>
      <c r="AT80" s="29">
        <f ca="1">IFERROR(IF($G80=Tabelid!$L$6,$E80*AA80,IFERROR($E80*AA80/SUM($J80:$AB80)*(Eksplikatsioon!AF82)/SUMPRODUCT($J80:$AB80,Eksplikatsioon!$O82:$AG82),"")),"")</f>
        <v>0</v>
      </c>
      <c r="AU80" s="29">
        <f ca="1">IFERROR(IF($G80=Tabelid!$L$6,$E80*AB80,IFERROR($E80*AB80/SUM($J80:$AB80)*(Eksplikatsioon!AG82)/SUMPRODUCT($J80:$AB80,Eksplikatsioon!$O82:$AG82),"")),"")</f>
        <v>0</v>
      </c>
    </row>
    <row r="81" spans="1:47" x14ac:dyDescent="0.25">
      <c r="A81" s="23" t="str">
        <f>IF(Eksplikatsioon!A83=0,"",Eksplikatsioon!A83)</f>
        <v>01</v>
      </c>
      <c r="B81" s="56" t="str">
        <f>IF(Eksplikatsioon!B83=0,"",Eksplikatsioon!B83)</f>
        <v>166</v>
      </c>
      <c r="C81" s="23" t="str">
        <f>IF(Eksplikatsioon!C83=0,"",Eksplikatsioon!C83)</f>
        <v>ÜÜRITAV PIND</v>
      </c>
      <c r="D81" s="23" t="str">
        <f>IF(Eksplikatsioon!D83=0,"",Eksplikatsioon!D83)</f>
        <v>Kabinet/Büroo</v>
      </c>
      <c r="E81" s="54">
        <f>IF(Eksplikatsioon!F83=0,"",Eksplikatsioon!F83)</f>
        <v>20.5</v>
      </c>
      <c r="F81" s="23" t="str">
        <f>IF(Eksplikatsioon!H83=0,"",Eksplikatsioon!H83)</f>
        <v>MKM, RAM</v>
      </c>
      <c r="G81" s="23" t="str">
        <f>IF(Eksplikatsioon!J83=0,"",Eksplikatsioon!J83)</f>
        <v>Ühiskasutuses muu pind (korrus)</v>
      </c>
      <c r="H81" s="23" t="str">
        <f>IF(Eksplikatsioon!K83=0,"",Eksplikatsioon!K83)</f>
        <v/>
      </c>
      <c r="I81" s="23" t="str">
        <f>IF(Eksplikatsioon!L83=0,"",Eksplikatsioon!L83)</f>
        <v/>
      </c>
      <c r="J81" s="29">
        <f ca="1">IFERROR(IF($G81=Tabelid!$L$6,Eksplikatsioon!O83/SUM(Eksplikatsioon!$O83:'Eksplikatsioon'!$AG83),IF($G81=Tabelid!$L$4,IFERROR(SUMIFS($E:$E,$G:$G,Tabelid!$L$1,$C:$C,Tabelid!$J$4,$H:$H,J$2,$A:$A,$A81)/SUMIFS($E:$E,$G:$G,Tabelid!$L$1,$C:$C,Tabelid!$J$4,$A:$A,$A81),0),IF($G81=Tabelid!$L$5,IFERROR(SUMIFS($E:$E,$G:$G,Tabelid!$L$1,$C:$C,Tabelid!$J$4,$H:$H,J$2)/SUMIFS($E:$E,$G:$G,Tabelid!$L$1,$C:$C,Tabelid!$J$4),0),""))),"")</f>
        <v>0.31847133757961776</v>
      </c>
      <c r="K81" s="29">
        <f ca="1">IFERROR(IF($G81=Tabelid!$L$6,Eksplikatsioon!P83/SUM(Eksplikatsioon!$O83:'Eksplikatsioon'!$AG83),IF($G81=Tabelid!$L$4,IFERROR(SUMIFS($E:$E,$G:$G,Tabelid!$L$1,$C:$C,Tabelid!$J$4,$H:$H,K$2,$A:$A,$A81)/SUMIFS($E:$E,$G:$G,Tabelid!$L$1,$C:$C,Tabelid!$J$4,$A:$A,$A81),0),IF($G81=Tabelid!$L$5,IFERROR(SUMIFS($E:$E,$G:$G,Tabelid!$L$1,$C:$C,Tabelid!$J$4,$H:$H,K$2)/SUMIFS($E:$E,$G:$G,Tabelid!$L$1,$C:$C,Tabelid!$J$4),0),""))),"")</f>
        <v>0</v>
      </c>
      <c r="L81" s="29">
        <f ca="1">IFERROR(IF($G81=Tabelid!$L$6,Eksplikatsioon!Q83/SUM(Eksplikatsioon!$O83:'Eksplikatsioon'!$AG83),IF($G81=Tabelid!$L$4,IFERROR(SUMIFS($E:$E,$G:$G,Tabelid!$L$1,$C:$C,Tabelid!$J$4,$H:$H,L$2,$A:$A,$A81)/SUMIFS($E:$E,$G:$G,Tabelid!$L$1,$C:$C,Tabelid!$J$4,$A:$A,$A81),0),IF($G81=Tabelid!$L$5,IFERROR(SUMIFS($E:$E,$G:$G,Tabelid!$L$1,$C:$C,Tabelid!$J$4,$H:$H,L$2)/SUMIFS($E:$E,$G:$G,Tabelid!$L$1,$C:$C,Tabelid!$J$4),0),""))),"")</f>
        <v>0.11114649681528664</v>
      </c>
      <c r="M81" s="29">
        <f ca="1">IFERROR(IF($G81=Tabelid!$L$6,Eksplikatsioon!R83/SUM(Eksplikatsioon!$O83:'Eksplikatsioon'!$AG83),IF($G81=Tabelid!$L$4,IFERROR(SUMIFS($E:$E,$G:$G,Tabelid!$L$1,$C:$C,Tabelid!$J$4,$H:$H,M$2,$A:$A,$A81)/SUMIFS($E:$E,$G:$G,Tabelid!$L$1,$C:$C,Tabelid!$J$4,$A:$A,$A81),0),IF($G81=Tabelid!$L$5,IFERROR(SUMIFS($E:$E,$G:$G,Tabelid!$L$1,$C:$C,Tabelid!$J$4,$H:$H,M$2)/SUMIFS($E:$E,$G:$G,Tabelid!$L$1,$C:$C,Tabelid!$J$4),0),""))),"")</f>
        <v>0.13832271762208073</v>
      </c>
      <c r="N81" s="29">
        <f ca="1">IFERROR(IF($G81=Tabelid!$L$6,Eksplikatsioon!S83/SUM(Eksplikatsioon!$O83:'Eksplikatsioon'!$AG83),IF($G81=Tabelid!$L$4,IFERROR(SUMIFS($E:$E,$G:$G,Tabelid!$L$1,$C:$C,Tabelid!$J$4,$H:$H,N$2,$A:$A,$A81)/SUMIFS($E:$E,$G:$G,Tabelid!$L$1,$C:$C,Tabelid!$J$4,$A:$A,$A81),0),IF($G81=Tabelid!$L$5,IFERROR(SUMIFS($E:$E,$G:$G,Tabelid!$L$1,$C:$C,Tabelid!$J$4,$H:$H,N$2)/SUMIFS($E:$E,$G:$G,Tabelid!$L$1,$C:$C,Tabelid!$J$4),0),""))),"")</f>
        <v>0.26656050955414018</v>
      </c>
      <c r="O81" s="29">
        <f ca="1">IFERROR(IF($G81=Tabelid!$L$6,Eksplikatsioon!T83/SUM(Eksplikatsioon!$O83:'Eksplikatsioon'!$AG83),IF($G81=Tabelid!$L$4,IFERROR(SUMIFS($E:$E,$G:$G,Tabelid!$L$1,$C:$C,Tabelid!$J$4,$H:$H,O$2,$A:$A,$A81)/SUMIFS($E:$E,$G:$G,Tabelid!$L$1,$C:$C,Tabelid!$J$4,$A:$A,$A81),0),IF($G81=Tabelid!$L$5,IFERROR(SUMIFS($E:$E,$G:$G,Tabelid!$L$1,$C:$C,Tabelid!$J$4,$H:$H,O$2)/SUMIFS($E:$E,$G:$G,Tabelid!$L$1,$C:$C,Tabelid!$J$4),0),""))),"")</f>
        <v>0.16549893842887475</v>
      </c>
      <c r="P81" s="29">
        <f ca="1">IFERROR(IF($G81=Tabelid!$L$6,Eksplikatsioon!U83/SUM(Eksplikatsioon!$O83:'Eksplikatsioon'!$AG83),IF($G81=Tabelid!$L$4,IFERROR(SUMIFS($E:$E,$G:$G,Tabelid!$L$1,$C:$C,Tabelid!$J$4,$H:$H,P$2,$A:$A,$A81)/SUMIFS($E:$E,$G:$G,Tabelid!$L$1,$C:$C,Tabelid!$J$4,$A:$A,$A81),0),IF($G81=Tabelid!$L$5,IFERROR(SUMIFS($E:$E,$G:$G,Tabelid!$L$1,$C:$C,Tabelid!$J$4,$H:$H,P$2)/SUMIFS($E:$E,$G:$G,Tabelid!$L$1,$C:$C,Tabelid!$J$4),0),""))),"")</f>
        <v>0</v>
      </c>
      <c r="Q81" s="29">
        <f ca="1">IFERROR(IF($G81=Tabelid!$L$6,Eksplikatsioon!V83/SUM(Eksplikatsioon!$O83:'Eksplikatsioon'!$AG83),IF($G81=Tabelid!$L$4,IFERROR(SUMIFS($E:$E,$G:$G,Tabelid!$L$1,$C:$C,Tabelid!$J$4,$H:$H,Q$2,$A:$A,$A81)/SUMIFS($E:$E,$G:$G,Tabelid!$L$1,$C:$C,Tabelid!$J$4,$A:$A,$A81),0),IF($G81=Tabelid!$L$5,IFERROR(SUMIFS($E:$E,$G:$G,Tabelid!$L$1,$C:$C,Tabelid!$J$4,$H:$H,Q$2)/SUMIFS($E:$E,$G:$G,Tabelid!$L$1,$C:$C,Tabelid!$J$4),0),""))),"")</f>
        <v>0</v>
      </c>
      <c r="R81" s="29">
        <f ca="1">IFERROR(IF($G81=Tabelid!$L$6,Eksplikatsioon!W83/SUM(Eksplikatsioon!$O83:'Eksplikatsioon'!$AG83),IF($G81=Tabelid!$L$4,IFERROR(SUMIFS($E:$E,$G:$G,Tabelid!$L$1,$C:$C,Tabelid!$J$4,$H:$H,R$2,$A:$A,$A81)/SUMIFS($E:$E,$G:$G,Tabelid!$L$1,$C:$C,Tabelid!$J$4,$A:$A,$A81),0),IF($G81=Tabelid!$L$5,IFERROR(SUMIFS($E:$E,$G:$G,Tabelid!$L$1,$C:$C,Tabelid!$J$4,$H:$H,R$2)/SUMIFS($E:$E,$G:$G,Tabelid!$L$1,$C:$C,Tabelid!$J$4),0),""))),"")</f>
        <v>0</v>
      </c>
      <c r="S81" s="29">
        <f ca="1">IFERROR(IF($G81=Tabelid!$L$6,Eksplikatsioon!X83/SUM(Eksplikatsioon!$O83:'Eksplikatsioon'!$AG83),IF($G81=Tabelid!$L$4,IFERROR(SUMIFS($E:$E,$G:$G,Tabelid!$L$1,$C:$C,Tabelid!$J$4,$H:$H,S$2,$A:$A,$A81)/SUMIFS($E:$E,$G:$G,Tabelid!$L$1,$C:$C,Tabelid!$J$4,$A:$A,$A81),0),IF($G81=Tabelid!$L$5,IFERROR(SUMIFS($E:$E,$G:$G,Tabelid!$L$1,$C:$C,Tabelid!$J$4,$H:$H,S$2)/SUMIFS($E:$E,$G:$G,Tabelid!$L$1,$C:$C,Tabelid!$J$4),0),""))),"")</f>
        <v>0</v>
      </c>
      <c r="T81" s="29">
        <f ca="1">IFERROR(IF($G81=Tabelid!$L$6,Eksplikatsioon!Y83/SUM(Eksplikatsioon!$O83:'Eksplikatsioon'!$AG83),IF($G81=Tabelid!$L$4,IFERROR(SUMIFS($E:$E,$G:$G,Tabelid!$L$1,$C:$C,Tabelid!$J$4,$H:$H,T$2,$A:$A,$A81)/SUMIFS($E:$E,$G:$G,Tabelid!$L$1,$C:$C,Tabelid!$J$4,$A:$A,$A81),0),IF($G81=Tabelid!$L$5,IFERROR(SUMIFS($E:$E,$G:$G,Tabelid!$L$1,$C:$C,Tabelid!$J$4,$H:$H,T$2)/SUMIFS($E:$E,$G:$G,Tabelid!$L$1,$C:$C,Tabelid!$J$4),0),""))),"")</f>
        <v>0</v>
      </c>
      <c r="U81" s="29">
        <f ca="1">IFERROR(IF($G81=Tabelid!$L$6,Eksplikatsioon!Z83/SUM(Eksplikatsioon!$O83:'Eksplikatsioon'!$AG83),IF($G81=Tabelid!$L$4,IFERROR(SUMIFS($E:$E,$G:$G,Tabelid!$L$1,$C:$C,Tabelid!$J$4,$H:$H,U$2,$A:$A,$A81)/SUMIFS($E:$E,$G:$G,Tabelid!$L$1,$C:$C,Tabelid!$J$4,$A:$A,$A81),0),IF($G81=Tabelid!$L$5,IFERROR(SUMIFS($E:$E,$G:$G,Tabelid!$L$1,$C:$C,Tabelid!$J$4,$H:$H,U$2)/SUMIFS($E:$E,$G:$G,Tabelid!$L$1,$C:$C,Tabelid!$J$4),0),""))),"")</f>
        <v>0</v>
      </c>
      <c r="V81" s="29">
        <f ca="1">IFERROR(IF($G81=Tabelid!$L$6,Eksplikatsioon!AA83/SUM(Eksplikatsioon!$O83:'Eksplikatsioon'!$AG83),IF($G81=Tabelid!$L$4,IFERROR(SUMIFS($E:$E,$G:$G,Tabelid!$L$1,$C:$C,Tabelid!$J$4,$H:$H,V$2,$A:$A,$A81)/SUMIFS($E:$E,$G:$G,Tabelid!$L$1,$C:$C,Tabelid!$J$4,$A:$A,$A81),0),IF($G81=Tabelid!$L$5,IFERROR(SUMIFS($E:$E,$G:$G,Tabelid!$L$1,$C:$C,Tabelid!$J$4,$H:$H,V$2)/SUMIFS($E:$E,$G:$G,Tabelid!$L$1,$C:$C,Tabelid!$J$4),0),""))),"")</f>
        <v>0</v>
      </c>
      <c r="W81" s="29">
        <f ca="1">IFERROR(IF($G81=Tabelid!$L$6,Eksplikatsioon!AB83/SUM(Eksplikatsioon!$O83:'Eksplikatsioon'!$AG83),IF($G81=Tabelid!$L$4,IFERROR(SUMIFS($E:$E,$G:$G,Tabelid!$L$1,$C:$C,Tabelid!$J$4,$H:$H,W$2,$A:$A,$A81)/SUMIFS($E:$E,$G:$G,Tabelid!$L$1,$C:$C,Tabelid!$J$4,$A:$A,$A81),0),IF($G81=Tabelid!$L$5,IFERROR(SUMIFS($E:$E,$G:$G,Tabelid!$L$1,$C:$C,Tabelid!$J$4,$H:$H,W$2)/SUMIFS($E:$E,$G:$G,Tabelid!$L$1,$C:$C,Tabelid!$J$4),0),""))),"")</f>
        <v>0</v>
      </c>
      <c r="X81" s="29">
        <f ca="1">IFERROR(IF($G81=Tabelid!$L$6,Eksplikatsioon!AC83/SUM(Eksplikatsioon!$O83:'Eksplikatsioon'!$AG83),IF($G81=Tabelid!$L$4,IFERROR(SUMIFS($E:$E,$G:$G,Tabelid!$L$1,$C:$C,Tabelid!$J$4,$H:$H,X$2,$A:$A,$A81)/SUMIFS($E:$E,$G:$G,Tabelid!$L$1,$C:$C,Tabelid!$J$4,$A:$A,$A81),0),IF($G81=Tabelid!$L$5,IFERROR(SUMIFS($E:$E,$G:$G,Tabelid!$L$1,$C:$C,Tabelid!$J$4,$H:$H,X$2)/SUMIFS($E:$E,$G:$G,Tabelid!$L$1,$C:$C,Tabelid!$J$4),0),""))),"")</f>
        <v>0</v>
      </c>
      <c r="Y81" s="29">
        <f ca="1">IFERROR(IF($G81=Tabelid!$L$6,Eksplikatsioon!AD83/SUM(Eksplikatsioon!$O83:'Eksplikatsioon'!$AG83),IF($G81=Tabelid!$L$4,IFERROR(SUMIFS($E:$E,$G:$G,Tabelid!$L$1,$C:$C,Tabelid!$J$4,$H:$H,Y$2,$A:$A,$A81)/SUMIFS($E:$E,$G:$G,Tabelid!$L$1,$C:$C,Tabelid!$J$4,$A:$A,$A81),0),IF($G81=Tabelid!$L$5,IFERROR(SUMIFS($E:$E,$G:$G,Tabelid!$L$1,$C:$C,Tabelid!$J$4,$H:$H,Y$2)/SUMIFS($E:$E,$G:$G,Tabelid!$L$1,$C:$C,Tabelid!$J$4),0),""))),"")</f>
        <v>0</v>
      </c>
      <c r="Z81" s="29">
        <f ca="1">IFERROR(IF($G81=Tabelid!$L$6,Eksplikatsioon!AE83/SUM(Eksplikatsioon!$O83:'Eksplikatsioon'!$AG83),IF($G81=Tabelid!$L$4,IFERROR(SUMIFS($E:$E,$G:$G,Tabelid!$L$1,$C:$C,Tabelid!$J$4,$H:$H,Z$2,$A:$A,$A81)/SUMIFS($E:$E,$G:$G,Tabelid!$L$1,$C:$C,Tabelid!$J$4,$A:$A,$A81),0),IF($G81=Tabelid!$L$5,IFERROR(SUMIFS($E:$E,$G:$G,Tabelid!$L$1,$C:$C,Tabelid!$J$4,$H:$H,Z$2)/SUMIFS($E:$E,$G:$G,Tabelid!$L$1,$C:$C,Tabelid!$J$4),0),""))),"")</f>
        <v>0</v>
      </c>
      <c r="AA81" s="29">
        <f ca="1">IFERROR(IF($G81=Tabelid!$L$6,Eksplikatsioon!AF83/SUM(Eksplikatsioon!$O83:'Eksplikatsioon'!$AG83),IF($G81=Tabelid!$L$4,IFERROR(SUMIFS($E:$E,$G:$G,Tabelid!$L$1,$C:$C,Tabelid!$J$4,$H:$H,AA$2,$A:$A,$A81)/SUMIFS($E:$E,$G:$G,Tabelid!$L$1,$C:$C,Tabelid!$J$4,$A:$A,$A81),0),IF($G81=Tabelid!$L$5,IFERROR(SUMIFS($E:$E,$G:$G,Tabelid!$L$1,$C:$C,Tabelid!$J$4,$H:$H,AA$2)/SUMIFS($E:$E,$G:$G,Tabelid!$L$1,$C:$C,Tabelid!$J$4),0),""))),"")</f>
        <v>0</v>
      </c>
      <c r="AB81" s="29">
        <f ca="1">IFERROR(IF($G81=Tabelid!$L$6,Eksplikatsioon!AG83/SUM(Eksplikatsioon!$O83:'Eksplikatsioon'!$AG83),IF($G81=Tabelid!$L$4,IFERROR(SUMIFS($E:$E,$G:$G,Tabelid!$L$1,$C:$C,Tabelid!$J$4,$H:$H,AB$2,$A:$A,$A81)/SUMIFS($E:$E,$G:$G,Tabelid!$L$1,$C:$C,Tabelid!$J$4,$A:$A,$A81),0),IF($G81=Tabelid!$L$5,IFERROR(SUMIFS($E:$E,$G:$G,Tabelid!$L$1,$C:$C,Tabelid!$J$4,$H:$H,AB$2)/SUMIFS($E:$E,$G:$G,Tabelid!$L$1,$C:$C,Tabelid!$J$4),0),""))),"")</f>
        <v>0</v>
      </c>
      <c r="AC81" s="29">
        <f ca="1">IFERROR(IF($G81=Tabelid!$L$6,$E81*J81,IFERROR($E81*J81/SUM($J81:$AB81)*(Eksplikatsioon!O83)/SUMPRODUCT($J81:$AB81,Eksplikatsioon!$O83:$AG83),"")),"")</f>
        <v>0</v>
      </c>
      <c r="AD81" s="29">
        <f ca="1">IFERROR(IF($G81=Tabelid!$L$6,$E81*K81,IFERROR($E81*K81/SUM($J81:$AB81)*(Eksplikatsioon!P83)/SUMPRODUCT($J81:$AB81,Eksplikatsioon!$O83:$AG83),"")),"")</f>
        <v>0</v>
      </c>
      <c r="AE81" s="29">
        <f ca="1">IFERROR(IF($G81=Tabelid!$L$6,$E81*L81,IFERROR($E81*L81/SUM($J81:$AB81)*(Eksplikatsioon!Q83)/SUMPRODUCT($J81:$AB81,Eksplikatsioon!$O83:$AG83),"")),"")</f>
        <v>9.1334042553191495</v>
      </c>
      <c r="AF81" s="29">
        <f ca="1">IFERROR(IF($G81=Tabelid!$L$6,$E81*M81,IFERROR($E81*M81/SUM($J81:$AB81)*(Eksplikatsioon!R83)/SUMPRODUCT($J81:$AB81,Eksplikatsioon!$O83:$AG83),"")),"")</f>
        <v>11.366595744680854</v>
      </c>
      <c r="AG81" s="29">
        <f ca="1">IFERROR(IF($G81=Tabelid!$L$6,$E81*N81,IFERROR($E81*N81/SUM($J81:$AB81)*(Eksplikatsioon!S83)/SUMPRODUCT($J81:$AB81,Eksplikatsioon!$O83:$AG83),"")),"")</f>
        <v>0</v>
      </c>
      <c r="AH81" s="29">
        <f ca="1">IFERROR(IF($G81=Tabelid!$L$6,$E81*O81,IFERROR($E81*O81/SUM($J81:$AB81)*(Eksplikatsioon!T83)/SUMPRODUCT($J81:$AB81,Eksplikatsioon!$O83:$AG83),"")),"")</f>
        <v>0</v>
      </c>
      <c r="AI81" s="29">
        <f ca="1">IFERROR(IF($G81=Tabelid!$L$6,$E81*P81,IFERROR($E81*P81/SUM($J81:$AB81)*(Eksplikatsioon!U83)/SUMPRODUCT($J81:$AB81,Eksplikatsioon!$O83:$AG83),"")),"")</f>
        <v>0</v>
      </c>
      <c r="AJ81" s="29">
        <f ca="1">IFERROR(IF($G81=Tabelid!$L$6,$E81*Q81,IFERROR($E81*Q81/SUM($J81:$AB81)*(Eksplikatsioon!V83)/SUMPRODUCT($J81:$AB81,Eksplikatsioon!$O83:$AG83),"")),"")</f>
        <v>0</v>
      </c>
      <c r="AK81" s="29">
        <f ca="1">IFERROR(IF($G81=Tabelid!$L$6,$E81*R81,IFERROR($E81*R81/SUM($J81:$AB81)*(Eksplikatsioon!W83)/SUMPRODUCT($J81:$AB81,Eksplikatsioon!$O83:$AG83),"")),"")</f>
        <v>0</v>
      </c>
      <c r="AL81" s="29">
        <f ca="1">IFERROR(IF($G81=Tabelid!$L$6,$E81*S81,IFERROR($E81*S81/SUM($J81:$AB81)*(Eksplikatsioon!X83)/SUMPRODUCT($J81:$AB81,Eksplikatsioon!$O83:$AG83),"")),"")</f>
        <v>0</v>
      </c>
      <c r="AM81" s="29">
        <f ca="1">IFERROR(IF($G81=Tabelid!$L$6,$E81*T81,IFERROR($E81*T81/SUM($J81:$AB81)*(Eksplikatsioon!Y83)/SUMPRODUCT($J81:$AB81,Eksplikatsioon!$O83:$AG83),"")),"")</f>
        <v>0</v>
      </c>
      <c r="AN81" s="29">
        <f ca="1">IFERROR(IF($G81=Tabelid!$L$6,$E81*U81,IFERROR($E81*U81/SUM($J81:$AB81)*(Eksplikatsioon!Z83)/SUMPRODUCT($J81:$AB81,Eksplikatsioon!$O83:$AG83),"")),"")</f>
        <v>0</v>
      </c>
      <c r="AO81" s="29">
        <f ca="1">IFERROR(IF($G81=Tabelid!$L$6,$E81*V81,IFERROR($E81*V81/SUM($J81:$AB81)*(Eksplikatsioon!AA83)/SUMPRODUCT($J81:$AB81,Eksplikatsioon!$O83:$AG83),"")),"")</f>
        <v>0</v>
      </c>
      <c r="AP81" s="29">
        <f ca="1">IFERROR(IF($G81=Tabelid!$L$6,$E81*W81,IFERROR($E81*W81/SUM($J81:$AB81)*(Eksplikatsioon!AB83)/SUMPRODUCT($J81:$AB81,Eksplikatsioon!$O83:$AG83),"")),"")</f>
        <v>0</v>
      </c>
      <c r="AQ81" s="29">
        <f ca="1">IFERROR(IF($G81=Tabelid!$L$6,$E81*X81,IFERROR($E81*X81/SUM($J81:$AB81)*(Eksplikatsioon!AC83)/SUMPRODUCT($J81:$AB81,Eksplikatsioon!$O83:$AG83),"")),"")</f>
        <v>0</v>
      </c>
      <c r="AR81" s="29">
        <f ca="1">IFERROR(IF($G81=Tabelid!$L$6,$E81*Y81,IFERROR($E81*Y81/SUM($J81:$AB81)*(Eksplikatsioon!AD83)/SUMPRODUCT($J81:$AB81,Eksplikatsioon!$O83:$AG83),"")),"")</f>
        <v>0</v>
      </c>
      <c r="AS81" s="29">
        <f ca="1">IFERROR(IF($G81=Tabelid!$L$6,$E81*Z81,IFERROR($E81*Z81/SUM($J81:$AB81)*(Eksplikatsioon!AE83)/SUMPRODUCT($J81:$AB81,Eksplikatsioon!$O83:$AG83),"")),"")</f>
        <v>0</v>
      </c>
      <c r="AT81" s="29">
        <f ca="1">IFERROR(IF($G81=Tabelid!$L$6,$E81*AA81,IFERROR($E81*AA81/SUM($J81:$AB81)*(Eksplikatsioon!AF83)/SUMPRODUCT($J81:$AB81,Eksplikatsioon!$O83:$AG83),"")),"")</f>
        <v>0</v>
      </c>
      <c r="AU81" s="29">
        <f ca="1">IFERROR(IF($G81=Tabelid!$L$6,$E81*AB81,IFERROR($E81*AB81/SUM($J81:$AB81)*(Eksplikatsioon!AG83)/SUMPRODUCT($J81:$AB81,Eksplikatsioon!$O83:$AG83),"")),"")</f>
        <v>0</v>
      </c>
    </row>
    <row r="82" spans="1:47" x14ac:dyDescent="0.25">
      <c r="A82" s="23" t="str">
        <f>IF(Eksplikatsioon!A84=0,"",Eksplikatsioon!A84)</f>
        <v>01</v>
      </c>
      <c r="B82" s="56" t="str">
        <f>IF(Eksplikatsioon!B84=0,"",Eksplikatsioon!B84)</f>
        <v>169</v>
      </c>
      <c r="C82" s="23" t="str">
        <f>IF(Eksplikatsioon!C84=0,"",Eksplikatsioon!C84)</f>
        <v>ÜÜRITAV PIND</v>
      </c>
      <c r="D82" s="23" t="str">
        <f>IF(Eksplikatsioon!D84=0,"",Eksplikatsioon!D84)</f>
        <v>Eesruum</v>
      </c>
      <c r="E82" s="54">
        <f>IF(Eksplikatsioon!F84=0,"",Eksplikatsioon!F84)</f>
        <v>6.4</v>
      </c>
      <c r="F82" s="23" t="str">
        <f>IF(Eksplikatsioon!H84=0,"",Eksplikatsioon!H84)</f>
        <v>MKM, RAM</v>
      </c>
      <c r="G82" s="23" t="str">
        <f>IF(Eksplikatsioon!J84=0,"",Eksplikatsioon!J84)</f>
        <v>Ühiskasutuses muu pind (korrus)</v>
      </c>
      <c r="H82" s="23" t="str">
        <f>IF(Eksplikatsioon!K84=0,"",Eksplikatsioon!K84)</f>
        <v/>
      </c>
      <c r="I82" s="23" t="str">
        <f>IF(Eksplikatsioon!L84=0,"",Eksplikatsioon!L84)</f>
        <v/>
      </c>
      <c r="J82" s="29">
        <f ca="1">IFERROR(IF($G82=Tabelid!$L$6,Eksplikatsioon!O84/SUM(Eksplikatsioon!$O84:'Eksplikatsioon'!$AG84),IF($G82=Tabelid!$L$4,IFERROR(SUMIFS($E:$E,$G:$G,Tabelid!$L$1,$C:$C,Tabelid!$J$4,$H:$H,J$2,$A:$A,$A82)/SUMIFS($E:$E,$G:$G,Tabelid!$L$1,$C:$C,Tabelid!$J$4,$A:$A,$A82),0),IF($G82=Tabelid!$L$5,IFERROR(SUMIFS($E:$E,$G:$G,Tabelid!$L$1,$C:$C,Tabelid!$J$4,$H:$H,J$2)/SUMIFS($E:$E,$G:$G,Tabelid!$L$1,$C:$C,Tabelid!$J$4),0),""))),"")</f>
        <v>0.31847133757961776</v>
      </c>
      <c r="K82" s="29">
        <f ca="1">IFERROR(IF($G82=Tabelid!$L$6,Eksplikatsioon!P84/SUM(Eksplikatsioon!$O84:'Eksplikatsioon'!$AG84),IF($G82=Tabelid!$L$4,IFERROR(SUMIFS($E:$E,$G:$G,Tabelid!$L$1,$C:$C,Tabelid!$J$4,$H:$H,K$2,$A:$A,$A82)/SUMIFS($E:$E,$G:$G,Tabelid!$L$1,$C:$C,Tabelid!$J$4,$A:$A,$A82),0),IF($G82=Tabelid!$L$5,IFERROR(SUMIFS($E:$E,$G:$G,Tabelid!$L$1,$C:$C,Tabelid!$J$4,$H:$H,K$2)/SUMIFS($E:$E,$G:$G,Tabelid!$L$1,$C:$C,Tabelid!$J$4),0),""))),"")</f>
        <v>0</v>
      </c>
      <c r="L82" s="29">
        <f ca="1">IFERROR(IF($G82=Tabelid!$L$6,Eksplikatsioon!Q84/SUM(Eksplikatsioon!$O84:'Eksplikatsioon'!$AG84),IF($G82=Tabelid!$L$4,IFERROR(SUMIFS($E:$E,$G:$G,Tabelid!$L$1,$C:$C,Tabelid!$J$4,$H:$H,L$2,$A:$A,$A82)/SUMIFS($E:$E,$G:$G,Tabelid!$L$1,$C:$C,Tabelid!$J$4,$A:$A,$A82),0),IF($G82=Tabelid!$L$5,IFERROR(SUMIFS($E:$E,$G:$G,Tabelid!$L$1,$C:$C,Tabelid!$J$4,$H:$H,L$2)/SUMIFS($E:$E,$G:$G,Tabelid!$L$1,$C:$C,Tabelid!$J$4),0),""))),"")</f>
        <v>0.11114649681528664</v>
      </c>
      <c r="M82" s="29">
        <f ca="1">IFERROR(IF($G82=Tabelid!$L$6,Eksplikatsioon!R84/SUM(Eksplikatsioon!$O84:'Eksplikatsioon'!$AG84),IF($G82=Tabelid!$L$4,IFERROR(SUMIFS($E:$E,$G:$G,Tabelid!$L$1,$C:$C,Tabelid!$J$4,$H:$H,M$2,$A:$A,$A82)/SUMIFS($E:$E,$G:$G,Tabelid!$L$1,$C:$C,Tabelid!$J$4,$A:$A,$A82),0),IF($G82=Tabelid!$L$5,IFERROR(SUMIFS($E:$E,$G:$G,Tabelid!$L$1,$C:$C,Tabelid!$J$4,$H:$H,M$2)/SUMIFS($E:$E,$G:$G,Tabelid!$L$1,$C:$C,Tabelid!$J$4),0),""))),"")</f>
        <v>0.13832271762208073</v>
      </c>
      <c r="N82" s="29">
        <f ca="1">IFERROR(IF($G82=Tabelid!$L$6,Eksplikatsioon!S84/SUM(Eksplikatsioon!$O84:'Eksplikatsioon'!$AG84),IF($G82=Tabelid!$L$4,IFERROR(SUMIFS($E:$E,$G:$G,Tabelid!$L$1,$C:$C,Tabelid!$J$4,$H:$H,N$2,$A:$A,$A82)/SUMIFS($E:$E,$G:$G,Tabelid!$L$1,$C:$C,Tabelid!$J$4,$A:$A,$A82),0),IF($G82=Tabelid!$L$5,IFERROR(SUMIFS($E:$E,$G:$G,Tabelid!$L$1,$C:$C,Tabelid!$J$4,$H:$H,N$2)/SUMIFS($E:$E,$G:$G,Tabelid!$L$1,$C:$C,Tabelid!$J$4),0),""))),"")</f>
        <v>0.26656050955414018</v>
      </c>
      <c r="O82" s="29">
        <f ca="1">IFERROR(IF($G82=Tabelid!$L$6,Eksplikatsioon!T84/SUM(Eksplikatsioon!$O84:'Eksplikatsioon'!$AG84),IF($G82=Tabelid!$L$4,IFERROR(SUMIFS($E:$E,$G:$G,Tabelid!$L$1,$C:$C,Tabelid!$J$4,$H:$H,O$2,$A:$A,$A82)/SUMIFS($E:$E,$G:$G,Tabelid!$L$1,$C:$C,Tabelid!$J$4,$A:$A,$A82),0),IF($G82=Tabelid!$L$5,IFERROR(SUMIFS($E:$E,$G:$G,Tabelid!$L$1,$C:$C,Tabelid!$J$4,$H:$H,O$2)/SUMIFS($E:$E,$G:$G,Tabelid!$L$1,$C:$C,Tabelid!$J$4),0),""))),"")</f>
        <v>0.16549893842887475</v>
      </c>
      <c r="P82" s="29">
        <f ca="1">IFERROR(IF($G82=Tabelid!$L$6,Eksplikatsioon!U84/SUM(Eksplikatsioon!$O84:'Eksplikatsioon'!$AG84),IF($G82=Tabelid!$L$4,IFERROR(SUMIFS($E:$E,$G:$G,Tabelid!$L$1,$C:$C,Tabelid!$J$4,$H:$H,P$2,$A:$A,$A82)/SUMIFS($E:$E,$G:$G,Tabelid!$L$1,$C:$C,Tabelid!$J$4,$A:$A,$A82),0),IF($G82=Tabelid!$L$5,IFERROR(SUMIFS($E:$E,$G:$G,Tabelid!$L$1,$C:$C,Tabelid!$J$4,$H:$H,P$2)/SUMIFS($E:$E,$G:$G,Tabelid!$L$1,$C:$C,Tabelid!$J$4),0),""))),"")</f>
        <v>0</v>
      </c>
      <c r="Q82" s="29">
        <f ca="1">IFERROR(IF($G82=Tabelid!$L$6,Eksplikatsioon!V84/SUM(Eksplikatsioon!$O84:'Eksplikatsioon'!$AG84),IF($G82=Tabelid!$L$4,IFERROR(SUMIFS($E:$E,$G:$G,Tabelid!$L$1,$C:$C,Tabelid!$J$4,$H:$H,Q$2,$A:$A,$A82)/SUMIFS($E:$E,$G:$G,Tabelid!$L$1,$C:$C,Tabelid!$J$4,$A:$A,$A82),0),IF($G82=Tabelid!$L$5,IFERROR(SUMIFS($E:$E,$G:$G,Tabelid!$L$1,$C:$C,Tabelid!$J$4,$H:$H,Q$2)/SUMIFS($E:$E,$G:$G,Tabelid!$L$1,$C:$C,Tabelid!$J$4),0),""))),"")</f>
        <v>0</v>
      </c>
      <c r="R82" s="29">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29">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29">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29">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29">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29">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29">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29">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29">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29">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29">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29">
        <f ca="1">IFERROR(IF($G82=Tabelid!$L$6,$E82*J82,IFERROR($E82*J82/SUM($J82:$AB82)*(Eksplikatsioon!O84)/SUMPRODUCT($J82:$AB82,Eksplikatsioon!$O84:$AG84),"")),"")</f>
        <v>0</v>
      </c>
      <c r="AD82" s="29">
        <f ca="1">IFERROR(IF($G82=Tabelid!$L$6,$E82*K82,IFERROR($E82*K82/SUM($J82:$AB82)*(Eksplikatsioon!P84)/SUMPRODUCT($J82:$AB82,Eksplikatsioon!$O84:$AG84),"")),"")</f>
        <v>0</v>
      </c>
      <c r="AE82" s="29">
        <f ca="1">IFERROR(IF($G82=Tabelid!$L$6,$E82*L82,IFERROR($E82*L82/SUM($J82:$AB82)*(Eksplikatsioon!Q84)/SUMPRODUCT($J82:$AB82,Eksplikatsioon!$O84:$AG84),"")),"")</f>
        <v>2.8514042553191485</v>
      </c>
      <c r="AF82" s="29">
        <f ca="1">IFERROR(IF($G82=Tabelid!$L$6,$E82*M82,IFERROR($E82*M82/SUM($J82:$AB82)*(Eksplikatsioon!R84)/SUMPRODUCT($J82:$AB82,Eksplikatsioon!$O84:$AG84),"")),"")</f>
        <v>3.5485957446808518</v>
      </c>
      <c r="AG82" s="29">
        <f ca="1">IFERROR(IF($G82=Tabelid!$L$6,$E82*N82,IFERROR($E82*N82/SUM($J82:$AB82)*(Eksplikatsioon!S84)/SUMPRODUCT($J82:$AB82,Eksplikatsioon!$O84:$AG84),"")),"")</f>
        <v>0</v>
      </c>
      <c r="AH82" s="29">
        <f ca="1">IFERROR(IF($G82=Tabelid!$L$6,$E82*O82,IFERROR($E82*O82/SUM($J82:$AB82)*(Eksplikatsioon!T84)/SUMPRODUCT($J82:$AB82,Eksplikatsioon!$O84:$AG84),"")),"")</f>
        <v>0</v>
      </c>
      <c r="AI82" s="29">
        <f ca="1">IFERROR(IF($G82=Tabelid!$L$6,$E82*P82,IFERROR($E82*P82/SUM($J82:$AB82)*(Eksplikatsioon!U84)/SUMPRODUCT($J82:$AB82,Eksplikatsioon!$O84:$AG84),"")),"")</f>
        <v>0</v>
      </c>
      <c r="AJ82" s="29">
        <f ca="1">IFERROR(IF($G82=Tabelid!$L$6,$E82*Q82,IFERROR($E82*Q82/SUM($J82:$AB82)*(Eksplikatsioon!V84)/SUMPRODUCT($J82:$AB82,Eksplikatsioon!$O84:$AG84),"")),"")</f>
        <v>0</v>
      </c>
      <c r="AK82" s="29">
        <f ca="1">IFERROR(IF($G82=Tabelid!$L$6,$E82*R82,IFERROR($E82*R82/SUM($J82:$AB82)*(Eksplikatsioon!W84)/SUMPRODUCT($J82:$AB82,Eksplikatsioon!$O84:$AG84),"")),"")</f>
        <v>0</v>
      </c>
      <c r="AL82" s="29">
        <f ca="1">IFERROR(IF($G82=Tabelid!$L$6,$E82*S82,IFERROR($E82*S82/SUM($J82:$AB82)*(Eksplikatsioon!X84)/SUMPRODUCT($J82:$AB82,Eksplikatsioon!$O84:$AG84),"")),"")</f>
        <v>0</v>
      </c>
      <c r="AM82" s="29">
        <f ca="1">IFERROR(IF($G82=Tabelid!$L$6,$E82*T82,IFERROR($E82*T82/SUM($J82:$AB82)*(Eksplikatsioon!Y84)/SUMPRODUCT($J82:$AB82,Eksplikatsioon!$O84:$AG84),"")),"")</f>
        <v>0</v>
      </c>
      <c r="AN82" s="29">
        <f ca="1">IFERROR(IF($G82=Tabelid!$L$6,$E82*U82,IFERROR($E82*U82/SUM($J82:$AB82)*(Eksplikatsioon!Z84)/SUMPRODUCT($J82:$AB82,Eksplikatsioon!$O84:$AG84),"")),"")</f>
        <v>0</v>
      </c>
      <c r="AO82" s="29">
        <f ca="1">IFERROR(IF($G82=Tabelid!$L$6,$E82*V82,IFERROR($E82*V82/SUM($J82:$AB82)*(Eksplikatsioon!AA84)/SUMPRODUCT($J82:$AB82,Eksplikatsioon!$O84:$AG84),"")),"")</f>
        <v>0</v>
      </c>
      <c r="AP82" s="29">
        <f ca="1">IFERROR(IF($G82=Tabelid!$L$6,$E82*W82,IFERROR($E82*W82/SUM($J82:$AB82)*(Eksplikatsioon!AB84)/SUMPRODUCT($J82:$AB82,Eksplikatsioon!$O84:$AG84),"")),"")</f>
        <v>0</v>
      </c>
      <c r="AQ82" s="29">
        <f ca="1">IFERROR(IF($G82=Tabelid!$L$6,$E82*X82,IFERROR($E82*X82/SUM($J82:$AB82)*(Eksplikatsioon!AC84)/SUMPRODUCT($J82:$AB82,Eksplikatsioon!$O84:$AG84),"")),"")</f>
        <v>0</v>
      </c>
      <c r="AR82" s="29">
        <f ca="1">IFERROR(IF($G82=Tabelid!$L$6,$E82*Y82,IFERROR($E82*Y82/SUM($J82:$AB82)*(Eksplikatsioon!AD84)/SUMPRODUCT($J82:$AB82,Eksplikatsioon!$O84:$AG84),"")),"")</f>
        <v>0</v>
      </c>
      <c r="AS82" s="29">
        <f ca="1">IFERROR(IF($G82=Tabelid!$L$6,$E82*Z82,IFERROR($E82*Z82/SUM($J82:$AB82)*(Eksplikatsioon!AE84)/SUMPRODUCT($J82:$AB82,Eksplikatsioon!$O84:$AG84),"")),"")</f>
        <v>0</v>
      </c>
      <c r="AT82" s="29">
        <f ca="1">IFERROR(IF($G82=Tabelid!$L$6,$E82*AA82,IFERROR($E82*AA82/SUM($J82:$AB82)*(Eksplikatsioon!AF84)/SUMPRODUCT($J82:$AB82,Eksplikatsioon!$O84:$AG84),"")),"")</f>
        <v>0</v>
      </c>
      <c r="AU82" s="29">
        <f ca="1">IFERROR(IF($G82=Tabelid!$L$6,$E82*AB82,IFERROR($E82*AB82/SUM($J82:$AB82)*(Eksplikatsioon!AG84)/SUMPRODUCT($J82:$AB82,Eksplikatsioon!$O84:$AG84),"")),"")</f>
        <v>0</v>
      </c>
    </row>
    <row r="83" spans="1:47" x14ac:dyDescent="0.25">
      <c r="A83" s="23" t="str">
        <f>IF(Eksplikatsioon!A85=0,"",Eksplikatsioon!A85)</f>
        <v>01</v>
      </c>
      <c r="B83" s="56" t="str">
        <f>IF(Eksplikatsioon!B85=0,"",Eksplikatsioon!B85)</f>
        <v>170</v>
      </c>
      <c r="C83" s="23" t="str">
        <f>IF(Eksplikatsioon!C85=0,"",Eksplikatsioon!C85)</f>
        <v>ÜÜRITAV PIND</v>
      </c>
      <c r="D83" s="23" t="str">
        <f>IF(Eksplikatsioon!D85=0,"",Eksplikatsioon!D85)</f>
        <v>Pesuruum</v>
      </c>
      <c r="E83" s="54">
        <f>IF(Eksplikatsioon!F85=0,"",Eksplikatsioon!F85)</f>
        <v>1.5</v>
      </c>
      <c r="F83" s="23" t="str">
        <f>IF(Eksplikatsioon!H85=0,"",Eksplikatsioon!H85)</f>
        <v>MKM, RAM</v>
      </c>
      <c r="G83" s="23" t="str">
        <f>IF(Eksplikatsioon!J85=0,"",Eksplikatsioon!J85)</f>
        <v>Ühiskasutuses muu pind (korrus)</v>
      </c>
      <c r="H83" s="23" t="str">
        <f>IF(Eksplikatsioon!K85=0,"",Eksplikatsioon!K85)</f>
        <v/>
      </c>
      <c r="I83" s="23" t="str">
        <f>IF(Eksplikatsioon!L85=0,"",Eksplikatsioon!L85)</f>
        <v/>
      </c>
      <c r="J83" s="29">
        <f ca="1">IFERROR(IF($G83=Tabelid!$L$6,Eksplikatsioon!O85/SUM(Eksplikatsioon!$O85:'Eksplikatsioon'!$AG85),IF($G83=Tabelid!$L$4,IFERROR(SUMIFS($E:$E,$G:$G,Tabelid!$L$1,$C:$C,Tabelid!$J$4,$H:$H,J$2,$A:$A,$A83)/SUMIFS($E:$E,$G:$G,Tabelid!$L$1,$C:$C,Tabelid!$J$4,$A:$A,$A83),0),IF($G83=Tabelid!$L$5,IFERROR(SUMIFS($E:$E,$G:$G,Tabelid!$L$1,$C:$C,Tabelid!$J$4,$H:$H,J$2)/SUMIFS($E:$E,$G:$G,Tabelid!$L$1,$C:$C,Tabelid!$J$4),0),""))),"")</f>
        <v>0.31847133757961776</v>
      </c>
      <c r="K83" s="29">
        <f ca="1">IFERROR(IF($G83=Tabelid!$L$6,Eksplikatsioon!P85/SUM(Eksplikatsioon!$O85:'Eksplikatsioon'!$AG85),IF($G83=Tabelid!$L$4,IFERROR(SUMIFS($E:$E,$G:$G,Tabelid!$L$1,$C:$C,Tabelid!$J$4,$H:$H,K$2,$A:$A,$A83)/SUMIFS($E:$E,$G:$G,Tabelid!$L$1,$C:$C,Tabelid!$J$4,$A:$A,$A83),0),IF($G83=Tabelid!$L$5,IFERROR(SUMIFS($E:$E,$G:$G,Tabelid!$L$1,$C:$C,Tabelid!$J$4,$H:$H,K$2)/SUMIFS($E:$E,$G:$G,Tabelid!$L$1,$C:$C,Tabelid!$J$4),0),""))),"")</f>
        <v>0</v>
      </c>
      <c r="L83" s="29">
        <f ca="1">IFERROR(IF($G83=Tabelid!$L$6,Eksplikatsioon!Q85/SUM(Eksplikatsioon!$O85:'Eksplikatsioon'!$AG85),IF($G83=Tabelid!$L$4,IFERROR(SUMIFS($E:$E,$G:$G,Tabelid!$L$1,$C:$C,Tabelid!$J$4,$H:$H,L$2,$A:$A,$A83)/SUMIFS($E:$E,$G:$G,Tabelid!$L$1,$C:$C,Tabelid!$J$4,$A:$A,$A83),0),IF($G83=Tabelid!$L$5,IFERROR(SUMIFS($E:$E,$G:$G,Tabelid!$L$1,$C:$C,Tabelid!$J$4,$H:$H,L$2)/SUMIFS($E:$E,$G:$G,Tabelid!$L$1,$C:$C,Tabelid!$J$4),0),""))),"")</f>
        <v>0.11114649681528664</v>
      </c>
      <c r="M83" s="29">
        <f ca="1">IFERROR(IF($G83=Tabelid!$L$6,Eksplikatsioon!R85/SUM(Eksplikatsioon!$O85:'Eksplikatsioon'!$AG85),IF($G83=Tabelid!$L$4,IFERROR(SUMIFS($E:$E,$G:$G,Tabelid!$L$1,$C:$C,Tabelid!$J$4,$H:$H,M$2,$A:$A,$A83)/SUMIFS($E:$E,$G:$G,Tabelid!$L$1,$C:$C,Tabelid!$J$4,$A:$A,$A83),0),IF($G83=Tabelid!$L$5,IFERROR(SUMIFS($E:$E,$G:$G,Tabelid!$L$1,$C:$C,Tabelid!$J$4,$H:$H,M$2)/SUMIFS($E:$E,$G:$G,Tabelid!$L$1,$C:$C,Tabelid!$J$4),0),""))),"")</f>
        <v>0.13832271762208073</v>
      </c>
      <c r="N83" s="29">
        <f ca="1">IFERROR(IF($G83=Tabelid!$L$6,Eksplikatsioon!S85/SUM(Eksplikatsioon!$O85:'Eksplikatsioon'!$AG85),IF($G83=Tabelid!$L$4,IFERROR(SUMIFS($E:$E,$G:$G,Tabelid!$L$1,$C:$C,Tabelid!$J$4,$H:$H,N$2,$A:$A,$A83)/SUMIFS($E:$E,$G:$G,Tabelid!$L$1,$C:$C,Tabelid!$J$4,$A:$A,$A83),0),IF($G83=Tabelid!$L$5,IFERROR(SUMIFS($E:$E,$G:$G,Tabelid!$L$1,$C:$C,Tabelid!$J$4,$H:$H,N$2)/SUMIFS($E:$E,$G:$G,Tabelid!$L$1,$C:$C,Tabelid!$J$4),0),""))),"")</f>
        <v>0.26656050955414018</v>
      </c>
      <c r="O83" s="29">
        <f ca="1">IFERROR(IF($G83=Tabelid!$L$6,Eksplikatsioon!T85/SUM(Eksplikatsioon!$O85:'Eksplikatsioon'!$AG85),IF($G83=Tabelid!$L$4,IFERROR(SUMIFS($E:$E,$G:$G,Tabelid!$L$1,$C:$C,Tabelid!$J$4,$H:$H,O$2,$A:$A,$A83)/SUMIFS($E:$E,$G:$G,Tabelid!$L$1,$C:$C,Tabelid!$J$4,$A:$A,$A83),0),IF($G83=Tabelid!$L$5,IFERROR(SUMIFS($E:$E,$G:$G,Tabelid!$L$1,$C:$C,Tabelid!$J$4,$H:$H,O$2)/SUMIFS($E:$E,$G:$G,Tabelid!$L$1,$C:$C,Tabelid!$J$4),0),""))),"")</f>
        <v>0.16549893842887475</v>
      </c>
      <c r="P83" s="29">
        <f ca="1">IFERROR(IF($G83=Tabelid!$L$6,Eksplikatsioon!U85/SUM(Eksplikatsioon!$O85:'Eksplikatsioon'!$AG85),IF($G83=Tabelid!$L$4,IFERROR(SUMIFS($E:$E,$G:$G,Tabelid!$L$1,$C:$C,Tabelid!$J$4,$H:$H,P$2,$A:$A,$A83)/SUMIFS($E:$E,$G:$G,Tabelid!$L$1,$C:$C,Tabelid!$J$4,$A:$A,$A83),0),IF($G83=Tabelid!$L$5,IFERROR(SUMIFS($E:$E,$G:$G,Tabelid!$L$1,$C:$C,Tabelid!$J$4,$H:$H,P$2)/SUMIFS($E:$E,$G:$G,Tabelid!$L$1,$C:$C,Tabelid!$J$4),0),""))),"")</f>
        <v>0</v>
      </c>
      <c r="Q83" s="29">
        <f ca="1">IFERROR(IF($G83=Tabelid!$L$6,Eksplikatsioon!V85/SUM(Eksplikatsioon!$O85:'Eksplikatsioon'!$AG85),IF($G83=Tabelid!$L$4,IFERROR(SUMIFS($E:$E,$G:$G,Tabelid!$L$1,$C:$C,Tabelid!$J$4,$H:$H,Q$2,$A:$A,$A83)/SUMIFS($E:$E,$G:$G,Tabelid!$L$1,$C:$C,Tabelid!$J$4,$A:$A,$A83),0),IF($G83=Tabelid!$L$5,IFERROR(SUMIFS($E:$E,$G:$G,Tabelid!$L$1,$C:$C,Tabelid!$J$4,$H:$H,Q$2)/SUMIFS($E:$E,$G:$G,Tabelid!$L$1,$C:$C,Tabelid!$J$4),0),""))),"")</f>
        <v>0</v>
      </c>
      <c r="R83" s="29">
        <f ca="1">IFERROR(IF($G83=Tabelid!$L$6,Eksplikatsioon!W85/SUM(Eksplikatsioon!$O85:'Eksplikatsioon'!$AG85),IF($G83=Tabelid!$L$4,IFERROR(SUMIFS($E:$E,$G:$G,Tabelid!$L$1,$C:$C,Tabelid!$J$4,$H:$H,R$2,$A:$A,$A83)/SUMIFS($E:$E,$G:$G,Tabelid!$L$1,$C:$C,Tabelid!$J$4,$A:$A,$A83),0),IF($G83=Tabelid!$L$5,IFERROR(SUMIFS($E:$E,$G:$G,Tabelid!$L$1,$C:$C,Tabelid!$J$4,$H:$H,R$2)/SUMIFS($E:$E,$G:$G,Tabelid!$L$1,$C:$C,Tabelid!$J$4),0),""))),"")</f>
        <v>0</v>
      </c>
      <c r="S83" s="29">
        <f ca="1">IFERROR(IF($G83=Tabelid!$L$6,Eksplikatsioon!X85/SUM(Eksplikatsioon!$O85:'Eksplikatsioon'!$AG85),IF($G83=Tabelid!$L$4,IFERROR(SUMIFS($E:$E,$G:$G,Tabelid!$L$1,$C:$C,Tabelid!$J$4,$H:$H,S$2,$A:$A,$A83)/SUMIFS($E:$E,$G:$G,Tabelid!$L$1,$C:$C,Tabelid!$J$4,$A:$A,$A83),0),IF($G83=Tabelid!$L$5,IFERROR(SUMIFS($E:$E,$G:$G,Tabelid!$L$1,$C:$C,Tabelid!$J$4,$H:$H,S$2)/SUMIFS($E:$E,$G:$G,Tabelid!$L$1,$C:$C,Tabelid!$J$4),0),""))),"")</f>
        <v>0</v>
      </c>
      <c r="T83" s="29">
        <f ca="1">IFERROR(IF($G83=Tabelid!$L$6,Eksplikatsioon!Y85/SUM(Eksplikatsioon!$O85:'Eksplikatsioon'!$AG85),IF($G83=Tabelid!$L$4,IFERROR(SUMIFS($E:$E,$G:$G,Tabelid!$L$1,$C:$C,Tabelid!$J$4,$H:$H,T$2,$A:$A,$A83)/SUMIFS($E:$E,$G:$G,Tabelid!$L$1,$C:$C,Tabelid!$J$4,$A:$A,$A83),0),IF($G83=Tabelid!$L$5,IFERROR(SUMIFS($E:$E,$G:$G,Tabelid!$L$1,$C:$C,Tabelid!$J$4,$H:$H,T$2)/SUMIFS($E:$E,$G:$G,Tabelid!$L$1,$C:$C,Tabelid!$J$4),0),""))),"")</f>
        <v>0</v>
      </c>
      <c r="U83" s="29">
        <f ca="1">IFERROR(IF($G83=Tabelid!$L$6,Eksplikatsioon!Z85/SUM(Eksplikatsioon!$O85:'Eksplikatsioon'!$AG85),IF($G83=Tabelid!$L$4,IFERROR(SUMIFS($E:$E,$G:$G,Tabelid!$L$1,$C:$C,Tabelid!$J$4,$H:$H,U$2,$A:$A,$A83)/SUMIFS($E:$E,$G:$G,Tabelid!$L$1,$C:$C,Tabelid!$J$4,$A:$A,$A83),0),IF($G83=Tabelid!$L$5,IFERROR(SUMIFS($E:$E,$G:$G,Tabelid!$L$1,$C:$C,Tabelid!$J$4,$H:$H,U$2)/SUMIFS($E:$E,$G:$G,Tabelid!$L$1,$C:$C,Tabelid!$J$4),0),""))),"")</f>
        <v>0</v>
      </c>
      <c r="V83" s="29">
        <f ca="1">IFERROR(IF($G83=Tabelid!$L$6,Eksplikatsioon!AA85/SUM(Eksplikatsioon!$O85:'Eksplikatsioon'!$AG85),IF($G83=Tabelid!$L$4,IFERROR(SUMIFS($E:$E,$G:$G,Tabelid!$L$1,$C:$C,Tabelid!$J$4,$H:$H,V$2,$A:$A,$A83)/SUMIFS($E:$E,$G:$G,Tabelid!$L$1,$C:$C,Tabelid!$J$4,$A:$A,$A83),0),IF($G83=Tabelid!$L$5,IFERROR(SUMIFS($E:$E,$G:$G,Tabelid!$L$1,$C:$C,Tabelid!$J$4,$H:$H,V$2)/SUMIFS($E:$E,$G:$G,Tabelid!$L$1,$C:$C,Tabelid!$J$4),0),""))),"")</f>
        <v>0</v>
      </c>
      <c r="W83" s="29">
        <f ca="1">IFERROR(IF($G83=Tabelid!$L$6,Eksplikatsioon!AB85/SUM(Eksplikatsioon!$O85:'Eksplikatsioon'!$AG85),IF($G83=Tabelid!$L$4,IFERROR(SUMIFS($E:$E,$G:$G,Tabelid!$L$1,$C:$C,Tabelid!$J$4,$H:$H,W$2,$A:$A,$A83)/SUMIFS($E:$E,$G:$G,Tabelid!$L$1,$C:$C,Tabelid!$J$4,$A:$A,$A83),0),IF($G83=Tabelid!$L$5,IFERROR(SUMIFS($E:$E,$G:$G,Tabelid!$L$1,$C:$C,Tabelid!$J$4,$H:$H,W$2)/SUMIFS($E:$E,$G:$G,Tabelid!$L$1,$C:$C,Tabelid!$J$4),0),""))),"")</f>
        <v>0</v>
      </c>
      <c r="X83" s="29">
        <f ca="1">IFERROR(IF($G83=Tabelid!$L$6,Eksplikatsioon!AC85/SUM(Eksplikatsioon!$O85:'Eksplikatsioon'!$AG85),IF($G83=Tabelid!$L$4,IFERROR(SUMIFS($E:$E,$G:$G,Tabelid!$L$1,$C:$C,Tabelid!$J$4,$H:$H,X$2,$A:$A,$A83)/SUMIFS($E:$E,$G:$G,Tabelid!$L$1,$C:$C,Tabelid!$J$4,$A:$A,$A83),0),IF($G83=Tabelid!$L$5,IFERROR(SUMIFS($E:$E,$G:$G,Tabelid!$L$1,$C:$C,Tabelid!$J$4,$H:$H,X$2)/SUMIFS($E:$E,$G:$G,Tabelid!$L$1,$C:$C,Tabelid!$J$4),0),""))),"")</f>
        <v>0</v>
      </c>
      <c r="Y83" s="29">
        <f ca="1">IFERROR(IF($G83=Tabelid!$L$6,Eksplikatsioon!AD85/SUM(Eksplikatsioon!$O85:'Eksplikatsioon'!$AG85),IF($G83=Tabelid!$L$4,IFERROR(SUMIFS($E:$E,$G:$G,Tabelid!$L$1,$C:$C,Tabelid!$J$4,$H:$H,Y$2,$A:$A,$A83)/SUMIFS($E:$E,$G:$G,Tabelid!$L$1,$C:$C,Tabelid!$J$4,$A:$A,$A83),0),IF($G83=Tabelid!$L$5,IFERROR(SUMIFS($E:$E,$G:$G,Tabelid!$L$1,$C:$C,Tabelid!$J$4,$H:$H,Y$2)/SUMIFS($E:$E,$G:$G,Tabelid!$L$1,$C:$C,Tabelid!$J$4),0),""))),"")</f>
        <v>0</v>
      </c>
      <c r="Z83" s="29">
        <f ca="1">IFERROR(IF($G83=Tabelid!$L$6,Eksplikatsioon!AE85/SUM(Eksplikatsioon!$O85:'Eksplikatsioon'!$AG85),IF($G83=Tabelid!$L$4,IFERROR(SUMIFS($E:$E,$G:$G,Tabelid!$L$1,$C:$C,Tabelid!$J$4,$H:$H,Z$2,$A:$A,$A83)/SUMIFS($E:$E,$G:$G,Tabelid!$L$1,$C:$C,Tabelid!$J$4,$A:$A,$A83),0),IF($G83=Tabelid!$L$5,IFERROR(SUMIFS($E:$E,$G:$G,Tabelid!$L$1,$C:$C,Tabelid!$J$4,$H:$H,Z$2)/SUMIFS($E:$E,$G:$G,Tabelid!$L$1,$C:$C,Tabelid!$J$4),0),""))),"")</f>
        <v>0</v>
      </c>
      <c r="AA83" s="29">
        <f ca="1">IFERROR(IF($G83=Tabelid!$L$6,Eksplikatsioon!AF85/SUM(Eksplikatsioon!$O85:'Eksplikatsioon'!$AG85),IF($G83=Tabelid!$L$4,IFERROR(SUMIFS($E:$E,$G:$G,Tabelid!$L$1,$C:$C,Tabelid!$J$4,$H:$H,AA$2,$A:$A,$A83)/SUMIFS($E:$E,$G:$G,Tabelid!$L$1,$C:$C,Tabelid!$J$4,$A:$A,$A83),0),IF($G83=Tabelid!$L$5,IFERROR(SUMIFS($E:$E,$G:$G,Tabelid!$L$1,$C:$C,Tabelid!$J$4,$H:$H,AA$2)/SUMIFS($E:$E,$G:$G,Tabelid!$L$1,$C:$C,Tabelid!$J$4),0),""))),"")</f>
        <v>0</v>
      </c>
      <c r="AB83" s="29">
        <f ca="1">IFERROR(IF($G83=Tabelid!$L$6,Eksplikatsioon!AG85/SUM(Eksplikatsioon!$O85:'Eksplikatsioon'!$AG85),IF($G83=Tabelid!$L$4,IFERROR(SUMIFS($E:$E,$G:$G,Tabelid!$L$1,$C:$C,Tabelid!$J$4,$H:$H,AB$2,$A:$A,$A83)/SUMIFS($E:$E,$G:$G,Tabelid!$L$1,$C:$C,Tabelid!$J$4,$A:$A,$A83),0),IF($G83=Tabelid!$L$5,IFERROR(SUMIFS($E:$E,$G:$G,Tabelid!$L$1,$C:$C,Tabelid!$J$4,$H:$H,AB$2)/SUMIFS($E:$E,$G:$G,Tabelid!$L$1,$C:$C,Tabelid!$J$4),0),""))),"")</f>
        <v>0</v>
      </c>
      <c r="AC83" s="29">
        <f ca="1">IFERROR(IF($G83=Tabelid!$L$6,$E83*J83,IFERROR($E83*J83/SUM($J83:$AB83)*(Eksplikatsioon!O85)/SUMPRODUCT($J83:$AB83,Eksplikatsioon!$O85:$AG85),"")),"")</f>
        <v>0</v>
      </c>
      <c r="AD83" s="29">
        <f ca="1">IFERROR(IF($G83=Tabelid!$L$6,$E83*K83,IFERROR($E83*K83/SUM($J83:$AB83)*(Eksplikatsioon!P85)/SUMPRODUCT($J83:$AB83,Eksplikatsioon!$O85:$AG85),"")),"")</f>
        <v>0</v>
      </c>
      <c r="AE83" s="29">
        <f ca="1">IFERROR(IF($G83=Tabelid!$L$6,$E83*L83,IFERROR($E83*L83/SUM($J83:$AB83)*(Eksplikatsioon!Q85)/SUMPRODUCT($J83:$AB83,Eksplikatsioon!$O85:$AG85),"")),"")</f>
        <v>0.66829787234042548</v>
      </c>
      <c r="AF83" s="29">
        <f ca="1">IFERROR(IF($G83=Tabelid!$L$6,$E83*M83,IFERROR($E83*M83/SUM($J83:$AB83)*(Eksplikatsioon!R85)/SUMPRODUCT($J83:$AB83,Eksplikatsioon!$O85:$AG85),"")),"")</f>
        <v>0.83170212765957463</v>
      </c>
      <c r="AG83" s="29">
        <f ca="1">IFERROR(IF($G83=Tabelid!$L$6,$E83*N83,IFERROR($E83*N83/SUM($J83:$AB83)*(Eksplikatsioon!S85)/SUMPRODUCT($J83:$AB83,Eksplikatsioon!$O85:$AG85),"")),"")</f>
        <v>0</v>
      </c>
      <c r="AH83" s="29">
        <f ca="1">IFERROR(IF($G83=Tabelid!$L$6,$E83*O83,IFERROR($E83*O83/SUM($J83:$AB83)*(Eksplikatsioon!T85)/SUMPRODUCT($J83:$AB83,Eksplikatsioon!$O85:$AG85),"")),"")</f>
        <v>0</v>
      </c>
      <c r="AI83" s="29">
        <f ca="1">IFERROR(IF($G83=Tabelid!$L$6,$E83*P83,IFERROR($E83*P83/SUM($J83:$AB83)*(Eksplikatsioon!U85)/SUMPRODUCT($J83:$AB83,Eksplikatsioon!$O85:$AG85),"")),"")</f>
        <v>0</v>
      </c>
      <c r="AJ83" s="29">
        <f ca="1">IFERROR(IF($G83=Tabelid!$L$6,$E83*Q83,IFERROR($E83*Q83/SUM($J83:$AB83)*(Eksplikatsioon!V85)/SUMPRODUCT($J83:$AB83,Eksplikatsioon!$O85:$AG85),"")),"")</f>
        <v>0</v>
      </c>
      <c r="AK83" s="29">
        <f ca="1">IFERROR(IF($G83=Tabelid!$L$6,$E83*R83,IFERROR($E83*R83/SUM($J83:$AB83)*(Eksplikatsioon!W85)/SUMPRODUCT($J83:$AB83,Eksplikatsioon!$O85:$AG85),"")),"")</f>
        <v>0</v>
      </c>
      <c r="AL83" s="29">
        <f ca="1">IFERROR(IF($G83=Tabelid!$L$6,$E83*S83,IFERROR($E83*S83/SUM($J83:$AB83)*(Eksplikatsioon!X85)/SUMPRODUCT($J83:$AB83,Eksplikatsioon!$O85:$AG85),"")),"")</f>
        <v>0</v>
      </c>
      <c r="AM83" s="29">
        <f ca="1">IFERROR(IF($G83=Tabelid!$L$6,$E83*T83,IFERROR($E83*T83/SUM($J83:$AB83)*(Eksplikatsioon!Y85)/SUMPRODUCT($J83:$AB83,Eksplikatsioon!$O85:$AG85),"")),"")</f>
        <v>0</v>
      </c>
      <c r="AN83" s="29">
        <f ca="1">IFERROR(IF($G83=Tabelid!$L$6,$E83*U83,IFERROR($E83*U83/SUM($J83:$AB83)*(Eksplikatsioon!Z85)/SUMPRODUCT($J83:$AB83,Eksplikatsioon!$O85:$AG85),"")),"")</f>
        <v>0</v>
      </c>
      <c r="AO83" s="29">
        <f ca="1">IFERROR(IF($G83=Tabelid!$L$6,$E83*V83,IFERROR($E83*V83/SUM($J83:$AB83)*(Eksplikatsioon!AA85)/SUMPRODUCT($J83:$AB83,Eksplikatsioon!$O85:$AG85),"")),"")</f>
        <v>0</v>
      </c>
      <c r="AP83" s="29">
        <f ca="1">IFERROR(IF($G83=Tabelid!$L$6,$E83*W83,IFERROR($E83*W83/SUM($J83:$AB83)*(Eksplikatsioon!AB85)/SUMPRODUCT($J83:$AB83,Eksplikatsioon!$O85:$AG85),"")),"")</f>
        <v>0</v>
      </c>
      <c r="AQ83" s="29">
        <f ca="1">IFERROR(IF($G83=Tabelid!$L$6,$E83*X83,IFERROR($E83*X83/SUM($J83:$AB83)*(Eksplikatsioon!AC85)/SUMPRODUCT($J83:$AB83,Eksplikatsioon!$O85:$AG85),"")),"")</f>
        <v>0</v>
      </c>
      <c r="AR83" s="29">
        <f ca="1">IFERROR(IF($G83=Tabelid!$L$6,$E83*Y83,IFERROR($E83*Y83/SUM($J83:$AB83)*(Eksplikatsioon!AD85)/SUMPRODUCT($J83:$AB83,Eksplikatsioon!$O85:$AG85),"")),"")</f>
        <v>0</v>
      </c>
      <c r="AS83" s="29">
        <f ca="1">IFERROR(IF($G83=Tabelid!$L$6,$E83*Z83,IFERROR($E83*Z83/SUM($J83:$AB83)*(Eksplikatsioon!AE85)/SUMPRODUCT($J83:$AB83,Eksplikatsioon!$O85:$AG85),"")),"")</f>
        <v>0</v>
      </c>
      <c r="AT83" s="29">
        <f ca="1">IFERROR(IF($G83=Tabelid!$L$6,$E83*AA83,IFERROR($E83*AA83/SUM($J83:$AB83)*(Eksplikatsioon!AF85)/SUMPRODUCT($J83:$AB83,Eksplikatsioon!$O85:$AG85),"")),"")</f>
        <v>0</v>
      </c>
      <c r="AU83" s="29">
        <f ca="1">IFERROR(IF($G83=Tabelid!$L$6,$E83*AB83,IFERROR($E83*AB83/SUM($J83:$AB83)*(Eksplikatsioon!AG85)/SUMPRODUCT($J83:$AB83,Eksplikatsioon!$O85:$AG85),"")),"")</f>
        <v>0</v>
      </c>
    </row>
    <row r="84" spans="1:47" x14ac:dyDescent="0.25">
      <c r="A84" s="23" t="str">
        <f>IF(Eksplikatsioon!A86=0,"",Eksplikatsioon!A86)</f>
        <v>01</v>
      </c>
      <c r="B84" s="56" t="str">
        <f>IF(Eksplikatsioon!B86=0,"",Eksplikatsioon!B86)</f>
        <v>171</v>
      </c>
      <c r="C84" s="23" t="str">
        <f>IF(Eksplikatsioon!C86=0,"",Eksplikatsioon!C86)</f>
        <v>ÜÜRITAV PIND</v>
      </c>
      <c r="D84" s="23" t="str">
        <f>IF(Eksplikatsioon!D86=0,"",Eksplikatsioon!D86)</f>
        <v>WC</v>
      </c>
      <c r="E84" s="54">
        <f>IF(Eksplikatsioon!F86=0,"",Eksplikatsioon!F86)</f>
        <v>1.6</v>
      </c>
      <c r="F84" s="23" t="str">
        <f>IF(Eksplikatsioon!H86=0,"",Eksplikatsioon!H86)</f>
        <v>MKM, RAM</v>
      </c>
      <c r="G84" s="23" t="str">
        <f>IF(Eksplikatsioon!J86=0,"",Eksplikatsioon!J86)</f>
        <v>Ühiskasutuses muu pind (korrus)</v>
      </c>
      <c r="H84" s="23" t="str">
        <f>IF(Eksplikatsioon!K86=0,"",Eksplikatsioon!K86)</f>
        <v/>
      </c>
      <c r="I84" s="23" t="str">
        <f>IF(Eksplikatsioon!L86=0,"",Eksplikatsioon!L86)</f>
        <v/>
      </c>
      <c r="J84" s="29">
        <f ca="1">IFERROR(IF($G84=Tabelid!$L$6,Eksplikatsioon!O86/SUM(Eksplikatsioon!$O86:'Eksplikatsioon'!$AG86),IF($G84=Tabelid!$L$4,IFERROR(SUMIFS($E:$E,$G:$G,Tabelid!$L$1,$C:$C,Tabelid!$J$4,$H:$H,J$2,$A:$A,$A84)/SUMIFS($E:$E,$G:$G,Tabelid!$L$1,$C:$C,Tabelid!$J$4,$A:$A,$A84),0),IF($G84=Tabelid!$L$5,IFERROR(SUMIFS($E:$E,$G:$G,Tabelid!$L$1,$C:$C,Tabelid!$J$4,$H:$H,J$2)/SUMIFS($E:$E,$G:$G,Tabelid!$L$1,$C:$C,Tabelid!$J$4),0),""))),"")</f>
        <v>0.31847133757961776</v>
      </c>
      <c r="K84" s="29">
        <f ca="1">IFERROR(IF($G84=Tabelid!$L$6,Eksplikatsioon!P86/SUM(Eksplikatsioon!$O86:'Eksplikatsioon'!$AG86),IF($G84=Tabelid!$L$4,IFERROR(SUMIFS($E:$E,$G:$G,Tabelid!$L$1,$C:$C,Tabelid!$J$4,$H:$H,K$2,$A:$A,$A84)/SUMIFS($E:$E,$G:$G,Tabelid!$L$1,$C:$C,Tabelid!$J$4,$A:$A,$A84),0),IF($G84=Tabelid!$L$5,IFERROR(SUMIFS($E:$E,$G:$G,Tabelid!$L$1,$C:$C,Tabelid!$J$4,$H:$H,K$2)/SUMIFS($E:$E,$G:$G,Tabelid!$L$1,$C:$C,Tabelid!$J$4),0),""))),"")</f>
        <v>0</v>
      </c>
      <c r="L84" s="29">
        <f ca="1">IFERROR(IF($G84=Tabelid!$L$6,Eksplikatsioon!Q86/SUM(Eksplikatsioon!$O86:'Eksplikatsioon'!$AG86),IF($G84=Tabelid!$L$4,IFERROR(SUMIFS($E:$E,$G:$G,Tabelid!$L$1,$C:$C,Tabelid!$J$4,$H:$H,L$2,$A:$A,$A84)/SUMIFS($E:$E,$G:$G,Tabelid!$L$1,$C:$C,Tabelid!$J$4,$A:$A,$A84),0),IF($G84=Tabelid!$L$5,IFERROR(SUMIFS($E:$E,$G:$G,Tabelid!$L$1,$C:$C,Tabelid!$J$4,$H:$H,L$2)/SUMIFS($E:$E,$G:$G,Tabelid!$L$1,$C:$C,Tabelid!$J$4),0),""))),"")</f>
        <v>0.11114649681528664</v>
      </c>
      <c r="M84" s="29">
        <f ca="1">IFERROR(IF($G84=Tabelid!$L$6,Eksplikatsioon!R86/SUM(Eksplikatsioon!$O86:'Eksplikatsioon'!$AG86),IF($G84=Tabelid!$L$4,IFERROR(SUMIFS($E:$E,$G:$G,Tabelid!$L$1,$C:$C,Tabelid!$J$4,$H:$H,M$2,$A:$A,$A84)/SUMIFS($E:$E,$G:$G,Tabelid!$L$1,$C:$C,Tabelid!$J$4,$A:$A,$A84),0),IF($G84=Tabelid!$L$5,IFERROR(SUMIFS($E:$E,$G:$G,Tabelid!$L$1,$C:$C,Tabelid!$J$4,$H:$H,M$2)/SUMIFS($E:$E,$G:$G,Tabelid!$L$1,$C:$C,Tabelid!$J$4),0),""))),"")</f>
        <v>0.13832271762208073</v>
      </c>
      <c r="N84" s="29">
        <f ca="1">IFERROR(IF($G84=Tabelid!$L$6,Eksplikatsioon!S86/SUM(Eksplikatsioon!$O86:'Eksplikatsioon'!$AG86),IF($G84=Tabelid!$L$4,IFERROR(SUMIFS($E:$E,$G:$G,Tabelid!$L$1,$C:$C,Tabelid!$J$4,$H:$H,N$2,$A:$A,$A84)/SUMIFS($E:$E,$G:$G,Tabelid!$L$1,$C:$C,Tabelid!$J$4,$A:$A,$A84),0),IF($G84=Tabelid!$L$5,IFERROR(SUMIFS($E:$E,$G:$G,Tabelid!$L$1,$C:$C,Tabelid!$J$4,$H:$H,N$2)/SUMIFS($E:$E,$G:$G,Tabelid!$L$1,$C:$C,Tabelid!$J$4),0),""))),"")</f>
        <v>0.26656050955414018</v>
      </c>
      <c r="O84" s="29">
        <f ca="1">IFERROR(IF($G84=Tabelid!$L$6,Eksplikatsioon!T86/SUM(Eksplikatsioon!$O86:'Eksplikatsioon'!$AG86),IF($G84=Tabelid!$L$4,IFERROR(SUMIFS($E:$E,$G:$G,Tabelid!$L$1,$C:$C,Tabelid!$J$4,$H:$H,O$2,$A:$A,$A84)/SUMIFS($E:$E,$G:$G,Tabelid!$L$1,$C:$C,Tabelid!$J$4,$A:$A,$A84),0),IF($G84=Tabelid!$L$5,IFERROR(SUMIFS($E:$E,$G:$G,Tabelid!$L$1,$C:$C,Tabelid!$J$4,$H:$H,O$2)/SUMIFS($E:$E,$G:$G,Tabelid!$L$1,$C:$C,Tabelid!$J$4),0),""))),"")</f>
        <v>0.16549893842887475</v>
      </c>
      <c r="P84" s="29">
        <f ca="1">IFERROR(IF($G84=Tabelid!$L$6,Eksplikatsioon!U86/SUM(Eksplikatsioon!$O86:'Eksplikatsioon'!$AG86),IF($G84=Tabelid!$L$4,IFERROR(SUMIFS($E:$E,$G:$G,Tabelid!$L$1,$C:$C,Tabelid!$J$4,$H:$H,P$2,$A:$A,$A84)/SUMIFS($E:$E,$G:$G,Tabelid!$L$1,$C:$C,Tabelid!$J$4,$A:$A,$A84),0),IF($G84=Tabelid!$L$5,IFERROR(SUMIFS($E:$E,$G:$G,Tabelid!$L$1,$C:$C,Tabelid!$J$4,$H:$H,P$2)/SUMIFS($E:$E,$G:$G,Tabelid!$L$1,$C:$C,Tabelid!$J$4),0),""))),"")</f>
        <v>0</v>
      </c>
      <c r="Q84" s="29">
        <f ca="1">IFERROR(IF($G84=Tabelid!$L$6,Eksplikatsioon!V86/SUM(Eksplikatsioon!$O86:'Eksplikatsioon'!$AG86),IF($G84=Tabelid!$L$4,IFERROR(SUMIFS($E:$E,$G:$G,Tabelid!$L$1,$C:$C,Tabelid!$J$4,$H:$H,Q$2,$A:$A,$A84)/SUMIFS($E:$E,$G:$G,Tabelid!$L$1,$C:$C,Tabelid!$J$4,$A:$A,$A84),0),IF($G84=Tabelid!$L$5,IFERROR(SUMIFS($E:$E,$G:$G,Tabelid!$L$1,$C:$C,Tabelid!$J$4,$H:$H,Q$2)/SUMIFS($E:$E,$G:$G,Tabelid!$L$1,$C:$C,Tabelid!$J$4),0),""))),"")</f>
        <v>0</v>
      </c>
      <c r="R84" s="29">
        <f ca="1">IFERROR(IF($G84=Tabelid!$L$6,Eksplikatsioon!W86/SUM(Eksplikatsioon!$O86:'Eksplikatsioon'!$AG86),IF($G84=Tabelid!$L$4,IFERROR(SUMIFS($E:$E,$G:$G,Tabelid!$L$1,$C:$C,Tabelid!$J$4,$H:$H,R$2,$A:$A,$A84)/SUMIFS($E:$E,$G:$G,Tabelid!$L$1,$C:$C,Tabelid!$J$4,$A:$A,$A84),0),IF($G84=Tabelid!$L$5,IFERROR(SUMIFS($E:$E,$G:$G,Tabelid!$L$1,$C:$C,Tabelid!$J$4,$H:$H,R$2)/SUMIFS($E:$E,$G:$G,Tabelid!$L$1,$C:$C,Tabelid!$J$4),0),""))),"")</f>
        <v>0</v>
      </c>
      <c r="S84" s="29">
        <f ca="1">IFERROR(IF($G84=Tabelid!$L$6,Eksplikatsioon!X86/SUM(Eksplikatsioon!$O86:'Eksplikatsioon'!$AG86),IF($G84=Tabelid!$L$4,IFERROR(SUMIFS($E:$E,$G:$G,Tabelid!$L$1,$C:$C,Tabelid!$J$4,$H:$H,S$2,$A:$A,$A84)/SUMIFS($E:$E,$G:$G,Tabelid!$L$1,$C:$C,Tabelid!$J$4,$A:$A,$A84),0),IF($G84=Tabelid!$L$5,IFERROR(SUMIFS($E:$E,$G:$G,Tabelid!$L$1,$C:$C,Tabelid!$J$4,$H:$H,S$2)/SUMIFS($E:$E,$G:$G,Tabelid!$L$1,$C:$C,Tabelid!$J$4),0),""))),"")</f>
        <v>0</v>
      </c>
      <c r="T84" s="29">
        <f ca="1">IFERROR(IF($G84=Tabelid!$L$6,Eksplikatsioon!Y86/SUM(Eksplikatsioon!$O86:'Eksplikatsioon'!$AG86),IF($G84=Tabelid!$L$4,IFERROR(SUMIFS($E:$E,$G:$G,Tabelid!$L$1,$C:$C,Tabelid!$J$4,$H:$H,T$2,$A:$A,$A84)/SUMIFS($E:$E,$G:$G,Tabelid!$L$1,$C:$C,Tabelid!$J$4,$A:$A,$A84),0),IF($G84=Tabelid!$L$5,IFERROR(SUMIFS($E:$E,$G:$G,Tabelid!$L$1,$C:$C,Tabelid!$J$4,$H:$H,T$2)/SUMIFS($E:$E,$G:$G,Tabelid!$L$1,$C:$C,Tabelid!$J$4),0),""))),"")</f>
        <v>0</v>
      </c>
      <c r="U84" s="29">
        <f ca="1">IFERROR(IF($G84=Tabelid!$L$6,Eksplikatsioon!Z86/SUM(Eksplikatsioon!$O86:'Eksplikatsioon'!$AG86),IF($G84=Tabelid!$L$4,IFERROR(SUMIFS($E:$E,$G:$G,Tabelid!$L$1,$C:$C,Tabelid!$J$4,$H:$H,U$2,$A:$A,$A84)/SUMIFS($E:$E,$G:$G,Tabelid!$L$1,$C:$C,Tabelid!$J$4,$A:$A,$A84),0),IF($G84=Tabelid!$L$5,IFERROR(SUMIFS($E:$E,$G:$G,Tabelid!$L$1,$C:$C,Tabelid!$J$4,$H:$H,U$2)/SUMIFS($E:$E,$G:$G,Tabelid!$L$1,$C:$C,Tabelid!$J$4),0),""))),"")</f>
        <v>0</v>
      </c>
      <c r="V84" s="29">
        <f ca="1">IFERROR(IF($G84=Tabelid!$L$6,Eksplikatsioon!AA86/SUM(Eksplikatsioon!$O86:'Eksplikatsioon'!$AG86),IF($G84=Tabelid!$L$4,IFERROR(SUMIFS($E:$E,$G:$G,Tabelid!$L$1,$C:$C,Tabelid!$J$4,$H:$H,V$2,$A:$A,$A84)/SUMIFS($E:$E,$G:$G,Tabelid!$L$1,$C:$C,Tabelid!$J$4,$A:$A,$A84),0),IF($G84=Tabelid!$L$5,IFERROR(SUMIFS($E:$E,$G:$G,Tabelid!$L$1,$C:$C,Tabelid!$J$4,$H:$H,V$2)/SUMIFS($E:$E,$G:$G,Tabelid!$L$1,$C:$C,Tabelid!$J$4),0),""))),"")</f>
        <v>0</v>
      </c>
      <c r="W84" s="29">
        <f ca="1">IFERROR(IF($G84=Tabelid!$L$6,Eksplikatsioon!AB86/SUM(Eksplikatsioon!$O86:'Eksplikatsioon'!$AG86),IF($G84=Tabelid!$L$4,IFERROR(SUMIFS($E:$E,$G:$G,Tabelid!$L$1,$C:$C,Tabelid!$J$4,$H:$H,W$2,$A:$A,$A84)/SUMIFS($E:$E,$G:$G,Tabelid!$L$1,$C:$C,Tabelid!$J$4,$A:$A,$A84),0),IF($G84=Tabelid!$L$5,IFERROR(SUMIFS($E:$E,$G:$G,Tabelid!$L$1,$C:$C,Tabelid!$J$4,$H:$H,W$2)/SUMIFS($E:$E,$G:$G,Tabelid!$L$1,$C:$C,Tabelid!$J$4),0),""))),"")</f>
        <v>0</v>
      </c>
      <c r="X84" s="29">
        <f ca="1">IFERROR(IF($G84=Tabelid!$L$6,Eksplikatsioon!AC86/SUM(Eksplikatsioon!$O86:'Eksplikatsioon'!$AG86),IF($G84=Tabelid!$L$4,IFERROR(SUMIFS($E:$E,$G:$G,Tabelid!$L$1,$C:$C,Tabelid!$J$4,$H:$H,X$2,$A:$A,$A84)/SUMIFS($E:$E,$G:$G,Tabelid!$L$1,$C:$C,Tabelid!$J$4,$A:$A,$A84),0),IF($G84=Tabelid!$L$5,IFERROR(SUMIFS($E:$E,$G:$G,Tabelid!$L$1,$C:$C,Tabelid!$J$4,$H:$H,X$2)/SUMIFS($E:$E,$G:$G,Tabelid!$L$1,$C:$C,Tabelid!$J$4),0),""))),"")</f>
        <v>0</v>
      </c>
      <c r="Y84" s="29">
        <f ca="1">IFERROR(IF($G84=Tabelid!$L$6,Eksplikatsioon!AD86/SUM(Eksplikatsioon!$O86:'Eksplikatsioon'!$AG86),IF($G84=Tabelid!$L$4,IFERROR(SUMIFS($E:$E,$G:$G,Tabelid!$L$1,$C:$C,Tabelid!$J$4,$H:$H,Y$2,$A:$A,$A84)/SUMIFS($E:$E,$G:$G,Tabelid!$L$1,$C:$C,Tabelid!$J$4,$A:$A,$A84),0),IF($G84=Tabelid!$L$5,IFERROR(SUMIFS($E:$E,$G:$G,Tabelid!$L$1,$C:$C,Tabelid!$J$4,$H:$H,Y$2)/SUMIFS($E:$E,$G:$G,Tabelid!$L$1,$C:$C,Tabelid!$J$4),0),""))),"")</f>
        <v>0</v>
      </c>
      <c r="Z84" s="29">
        <f ca="1">IFERROR(IF($G84=Tabelid!$L$6,Eksplikatsioon!AE86/SUM(Eksplikatsioon!$O86:'Eksplikatsioon'!$AG86),IF($G84=Tabelid!$L$4,IFERROR(SUMIFS($E:$E,$G:$G,Tabelid!$L$1,$C:$C,Tabelid!$J$4,$H:$H,Z$2,$A:$A,$A84)/SUMIFS($E:$E,$G:$G,Tabelid!$L$1,$C:$C,Tabelid!$J$4,$A:$A,$A84),0),IF($G84=Tabelid!$L$5,IFERROR(SUMIFS($E:$E,$G:$G,Tabelid!$L$1,$C:$C,Tabelid!$J$4,$H:$H,Z$2)/SUMIFS($E:$E,$G:$G,Tabelid!$L$1,$C:$C,Tabelid!$J$4),0),""))),"")</f>
        <v>0</v>
      </c>
      <c r="AA84" s="29">
        <f ca="1">IFERROR(IF($G84=Tabelid!$L$6,Eksplikatsioon!AF86/SUM(Eksplikatsioon!$O86:'Eksplikatsioon'!$AG86),IF($G84=Tabelid!$L$4,IFERROR(SUMIFS($E:$E,$G:$G,Tabelid!$L$1,$C:$C,Tabelid!$J$4,$H:$H,AA$2,$A:$A,$A84)/SUMIFS($E:$E,$G:$G,Tabelid!$L$1,$C:$C,Tabelid!$J$4,$A:$A,$A84),0),IF($G84=Tabelid!$L$5,IFERROR(SUMIFS($E:$E,$G:$G,Tabelid!$L$1,$C:$C,Tabelid!$J$4,$H:$H,AA$2)/SUMIFS($E:$E,$G:$G,Tabelid!$L$1,$C:$C,Tabelid!$J$4),0),""))),"")</f>
        <v>0</v>
      </c>
      <c r="AB84" s="29">
        <f ca="1">IFERROR(IF($G84=Tabelid!$L$6,Eksplikatsioon!AG86/SUM(Eksplikatsioon!$O86:'Eksplikatsioon'!$AG86),IF($G84=Tabelid!$L$4,IFERROR(SUMIFS($E:$E,$G:$G,Tabelid!$L$1,$C:$C,Tabelid!$J$4,$H:$H,AB$2,$A:$A,$A84)/SUMIFS($E:$E,$G:$G,Tabelid!$L$1,$C:$C,Tabelid!$J$4,$A:$A,$A84),0),IF($G84=Tabelid!$L$5,IFERROR(SUMIFS($E:$E,$G:$G,Tabelid!$L$1,$C:$C,Tabelid!$J$4,$H:$H,AB$2)/SUMIFS($E:$E,$G:$G,Tabelid!$L$1,$C:$C,Tabelid!$J$4),0),""))),"")</f>
        <v>0</v>
      </c>
      <c r="AC84" s="29">
        <f ca="1">IFERROR(IF($G84=Tabelid!$L$6,$E84*J84,IFERROR($E84*J84/SUM($J84:$AB84)*(Eksplikatsioon!O86)/SUMPRODUCT($J84:$AB84,Eksplikatsioon!$O86:$AG86),"")),"")</f>
        <v>0</v>
      </c>
      <c r="AD84" s="29">
        <f ca="1">IFERROR(IF($G84=Tabelid!$L$6,$E84*K84,IFERROR($E84*K84/SUM($J84:$AB84)*(Eksplikatsioon!P86)/SUMPRODUCT($J84:$AB84,Eksplikatsioon!$O86:$AG86),"")),"")</f>
        <v>0</v>
      </c>
      <c r="AE84" s="29">
        <f ca="1">IFERROR(IF($G84=Tabelid!$L$6,$E84*L84,IFERROR($E84*L84/SUM($J84:$AB84)*(Eksplikatsioon!Q86)/SUMPRODUCT($J84:$AB84,Eksplikatsioon!$O86:$AG86),"")),"")</f>
        <v>0.71285106382978713</v>
      </c>
      <c r="AF84" s="29">
        <f ca="1">IFERROR(IF($G84=Tabelid!$L$6,$E84*M84,IFERROR($E84*M84/SUM($J84:$AB84)*(Eksplikatsioon!R86)/SUMPRODUCT($J84:$AB84,Eksplikatsioon!$O86:$AG86),"")),"")</f>
        <v>0.88714893617021295</v>
      </c>
      <c r="AG84" s="29">
        <f ca="1">IFERROR(IF($G84=Tabelid!$L$6,$E84*N84,IFERROR($E84*N84/SUM($J84:$AB84)*(Eksplikatsioon!S86)/SUMPRODUCT($J84:$AB84,Eksplikatsioon!$O86:$AG86),"")),"")</f>
        <v>0</v>
      </c>
      <c r="AH84" s="29">
        <f ca="1">IFERROR(IF($G84=Tabelid!$L$6,$E84*O84,IFERROR($E84*O84/SUM($J84:$AB84)*(Eksplikatsioon!T86)/SUMPRODUCT($J84:$AB84,Eksplikatsioon!$O86:$AG86),"")),"")</f>
        <v>0</v>
      </c>
      <c r="AI84" s="29">
        <f ca="1">IFERROR(IF($G84=Tabelid!$L$6,$E84*P84,IFERROR($E84*P84/SUM($J84:$AB84)*(Eksplikatsioon!U86)/SUMPRODUCT($J84:$AB84,Eksplikatsioon!$O86:$AG86),"")),"")</f>
        <v>0</v>
      </c>
      <c r="AJ84" s="29">
        <f ca="1">IFERROR(IF($G84=Tabelid!$L$6,$E84*Q84,IFERROR($E84*Q84/SUM($J84:$AB84)*(Eksplikatsioon!V86)/SUMPRODUCT($J84:$AB84,Eksplikatsioon!$O86:$AG86),"")),"")</f>
        <v>0</v>
      </c>
      <c r="AK84" s="29">
        <f ca="1">IFERROR(IF($G84=Tabelid!$L$6,$E84*R84,IFERROR($E84*R84/SUM($J84:$AB84)*(Eksplikatsioon!W86)/SUMPRODUCT($J84:$AB84,Eksplikatsioon!$O86:$AG86),"")),"")</f>
        <v>0</v>
      </c>
      <c r="AL84" s="29">
        <f ca="1">IFERROR(IF($G84=Tabelid!$L$6,$E84*S84,IFERROR($E84*S84/SUM($J84:$AB84)*(Eksplikatsioon!X86)/SUMPRODUCT($J84:$AB84,Eksplikatsioon!$O86:$AG86),"")),"")</f>
        <v>0</v>
      </c>
      <c r="AM84" s="29">
        <f ca="1">IFERROR(IF($G84=Tabelid!$L$6,$E84*T84,IFERROR($E84*T84/SUM($J84:$AB84)*(Eksplikatsioon!Y86)/SUMPRODUCT($J84:$AB84,Eksplikatsioon!$O86:$AG86),"")),"")</f>
        <v>0</v>
      </c>
      <c r="AN84" s="29">
        <f ca="1">IFERROR(IF($G84=Tabelid!$L$6,$E84*U84,IFERROR($E84*U84/SUM($J84:$AB84)*(Eksplikatsioon!Z86)/SUMPRODUCT($J84:$AB84,Eksplikatsioon!$O86:$AG86),"")),"")</f>
        <v>0</v>
      </c>
      <c r="AO84" s="29">
        <f ca="1">IFERROR(IF($G84=Tabelid!$L$6,$E84*V84,IFERROR($E84*V84/SUM($J84:$AB84)*(Eksplikatsioon!AA86)/SUMPRODUCT($J84:$AB84,Eksplikatsioon!$O86:$AG86),"")),"")</f>
        <v>0</v>
      </c>
      <c r="AP84" s="29">
        <f ca="1">IFERROR(IF($G84=Tabelid!$L$6,$E84*W84,IFERROR($E84*W84/SUM($J84:$AB84)*(Eksplikatsioon!AB86)/SUMPRODUCT($J84:$AB84,Eksplikatsioon!$O86:$AG86),"")),"")</f>
        <v>0</v>
      </c>
      <c r="AQ84" s="29">
        <f ca="1">IFERROR(IF($G84=Tabelid!$L$6,$E84*X84,IFERROR($E84*X84/SUM($J84:$AB84)*(Eksplikatsioon!AC86)/SUMPRODUCT($J84:$AB84,Eksplikatsioon!$O86:$AG86),"")),"")</f>
        <v>0</v>
      </c>
      <c r="AR84" s="29">
        <f ca="1">IFERROR(IF($G84=Tabelid!$L$6,$E84*Y84,IFERROR($E84*Y84/SUM($J84:$AB84)*(Eksplikatsioon!AD86)/SUMPRODUCT($J84:$AB84,Eksplikatsioon!$O86:$AG86),"")),"")</f>
        <v>0</v>
      </c>
      <c r="AS84" s="29">
        <f ca="1">IFERROR(IF($G84=Tabelid!$L$6,$E84*Z84,IFERROR($E84*Z84/SUM($J84:$AB84)*(Eksplikatsioon!AE86)/SUMPRODUCT($J84:$AB84,Eksplikatsioon!$O86:$AG86),"")),"")</f>
        <v>0</v>
      </c>
      <c r="AT84" s="29">
        <f ca="1">IFERROR(IF($G84=Tabelid!$L$6,$E84*AA84,IFERROR($E84*AA84/SUM($J84:$AB84)*(Eksplikatsioon!AF86)/SUMPRODUCT($J84:$AB84,Eksplikatsioon!$O86:$AG86),"")),"")</f>
        <v>0</v>
      </c>
      <c r="AU84" s="29">
        <f ca="1">IFERROR(IF($G84=Tabelid!$L$6,$E84*AB84,IFERROR($E84*AB84/SUM($J84:$AB84)*(Eksplikatsioon!AG86)/SUMPRODUCT($J84:$AB84,Eksplikatsioon!$O86:$AG86),"")),"")</f>
        <v>0</v>
      </c>
    </row>
    <row r="85" spans="1:47" x14ac:dyDescent="0.25">
      <c r="A85" s="23" t="str">
        <f>IF(Eksplikatsioon!A87=0,"",Eksplikatsioon!A87)</f>
        <v>01</v>
      </c>
      <c r="B85" s="56" t="str">
        <f>IF(Eksplikatsioon!B87=0,"",Eksplikatsioon!B87)</f>
        <v>172</v>
      </c>
      <c r="C85" s="23" t="str">
        <f>IF(Eksplikatsioon!C87=0,"",Eksplikatsioon!C87)</f>
        <v>ÜÜRITAV PIND</v>
      </c>
      <c r="D85" s="23" t="str">
        <f>IF(Eksplikatsioon!D87=0,"",Eksplikatsioon!D87)</f>
        <v>WC</v>
      </c>
      <c r="E85" s="54">
        <f>IF(Eksplikatsioon!F87=0,"",Eksplikatsioon!F87)</f>
        <v>1.9</v>
      </c>
      <c r="F85" s="23" t="str">
        <f>IF(Eksplikatsioon!H87=0,"",Eksplikatsioon!H87)</f>
        <v>MKM, RAM</v>
      </c>
      <c r="G85" s="23" t="str">
        <f>IF(Eksplikatsioon!J87=0,"",Eksplikatsioon!J87)</f>
        <v>Ühiskasutuses muu pind (korrus)</v>
      </c>
      <c r="H85" s="23" t="str">
        <f>IF(Eksplikatsioon!K87=0,"",Eksplikatsioon!K87)</f>
        <v/>
      </c>
      <c r="I85" s="23" t="str">
        <f>IF(Eksplikatsioon!L87=0,"",Eksplikatsioon!L87)</f>
        <v/>
      </c>
      <c r="J85" s="29">
        <f ca="1">IFERROR(IF($G85=Tabelid!$L$6,Eksplikatsioon!O87/SUM(Eksplikatsioon!$O87:'Eksplikatsioon'!$AG87),IF($G85=Tabelid!$L$4,IFERROR(SUMIFS($E:$E,$G:$G,Tabelid!$L$1,$C:$C,Tabelid!$J$4,$H:$H,J$2,$A:$A,$A85)/SUMIFS($E:$E,$G:$G,Tabelid!$L$1,$C:$C,Tabelid!$J$4,$A:$A,$A85),0),IF($G85=Tabelid!$L$5,IFERROR(SUMIFS($E:$E,$G:$G,Tabelid!$L$1,$C:$C,Tabelid!$J$4,$H:$H,J$2)/SUMIFS($E:$E,$G:$G,Tabelid!$L$1,$C:$C,Tabelid!$J$4),0),""))),"")</f>
        <v>0.31847133757961776</v>
      </c>
      <c r="K85" s="29">
        <f ca="1">IFERROR(IF($G85=Tabelid!$L$6,Eksplikatsioon!P87/SUM(Eksplikatsioon!$O87:'Eksplikatsioon'!$AG87),IF($G85=Tabelid!$L$4,IFERROR(SUMIFS($E:$E,$G:$G,Tabelid!$L$1,$C:$C,Tabelid!$J$4,$H:$H,K$2,$A:$A,$A85)/SUMIFS($E:$E,$G:$G,Tabelid!$L$1,$C:$C,Tabelid!$J$4,$A:$A,$A85),0),IF($G85=Tabelid!$L$5,IFERROR(SUMIFS($E:$E,$G:$G,Tabelid!$L$1,$C:$C,Tabelid!$J$4,$H:$H,K$2)/SUMIFS($E:$E,$G:$G,Tabelid!$L$1,$C:$C,Tabelid!$J$4),0),""))),"")</f>
        <v>0</v>
      </c>
      <c r="L85" s="29">
        <f ca="1">IFERROR(IF($G85=Tabelid!$L$6,Eksplikatsioon!Q87/SUM(Eksplikatsioon!$O87:'Eksplikatsioon'!$AG87),IF($G85=Tabelid!$L$4,IFERROR(SUMIFS($E:$E,$G:$G,Tabelid!$L$1,$C:$C,Tabelid!$J$4,$H:$H,L$2,$A:$A,$A85)/SUMIFS($E:$E,$G:$G,Tabelid!$L$1,$C:$C,Tabelid!$J$4,$A:$A,$A85),0),IF($G85=Tabelid!$L$5,IFERROR(SUMIFS($E:$E,$G:$G,Tabelid!$L$1,$C:$C,Tabelid!$J$4,$H:$H,L$2)/SUMIFS($E:$E,$G:$G,Tabelid!$L$1,$C:$C,Tabelid!$J$4),0),""))),"")</f>
        <v>0.11114649681528664</v>
      </c>
      <c r="M85" s="29">
        <f ca="1">IFERROR(IF($G85=Tabelid!$L$6,Eksplikatsioon!R87/SUM(Eksplikatsioon!$O87:'Eksplikatsioon'!$AG87),IF($G85=Tabelid!$L$4,IFERROR(SUMIFS($E:$E,$G:$G,Tabelid!$L$1,$C:$C,Tabelid!$J$4,$H:$H,M$2,$A:$A,$A85)/SUMIFS($E:$E,$G:$G,Tabelid!$L$1,$C:$C,Tabelid!$J$4,$A:$A,$A85),0),IF($G85=Tabelid!$L$5,IFERROR(SUMIFS($E:$E,$G:$G,Tabelid!$L$1,$C:$C,Tabelid!$J$4,$H:$H,M$2)/SUMIFS($E:$E,$G:$G,Tabelid!$L$1,$C:$C,Tabelid!$J$4),0),""))),"")</f>
        <v>0.13832271762208073</v>
      </c>
      <c r="N85" s="29">
        <f ca="1">IFERROR(IF($G85=Tabelid!$L$6,Eksplikatsioon!S87/SUM(Eksplikatsioon!$O87:'Eksplikatsioon'!$AG87),IF($G85=Tabelid!$L$4,IFERROR(SUMIFS($E:$E,$G:$G,Tabelid!$L$1,$C:$C,Tabelid!$J$4,$H:$H,N$2,$A:$A,$A85)/SUMIFS($E:$E,$G:$G,Tabelid!$L$1,$C:$C,Tabelid!$J$4,$A:$A,$A85),0),IF($G85=Tabelid!$L$5,IFERROR(SUMIFS($E:$E,$G:$G,Tabelid!$L$1,$C:$C,Tabelid!$J$4,$H:$H,N$2)/SUMIFS($E:$E,$G:$G,Tabelid!$L$1,$C:$C,Tabelid!$J$4),0),""))),"")</f>
        <v>0.26656050955414018</v>
      </c>
      <c r="O85" s="29">
        <f ca="1">IFERROR(IF($G85=Tabelid!$L$6,Eksplikatsioon!T87/SUM(Eksplikatsioon!$O87:'Eksplikatsioon'!$AG87),IF($G85=Tabelid!$L$4,IFERROR(SUMIFS($E:$E,$G:$G,Tabelid!$L$1,$C:$C,Tabelid!$J$4,$H:$H,O$2,$A:$A,$A85)/SUMIFS($E:$E,$G:$G,Tabelid!$L$1,$C:$C,Tabelid!$J$4,$A:$A,$A85),0),IF($G85=Tabelid!$L$5,IFERROR(SUMIFS($E:$E,$G:$G,Tabelid!$L$1,$C:$C,Tabelid!$J$4,$H:$H,O$2)/SUMIFS($E:$E,$G:$G,Tabelid!$L$1,$C:$C,Tabelid!$J$4),0),""))),"")</f>
        <v>0.16549893842887475</v>
      </c>
      <c r="P85" s="29">
        <f ca="1">IFERROR(IF($G85=Tabelid!$L$6,Eksplikatsioon!U87/SUM(Eksplikatsioon!$O87:'Eksplikatsioon'!$AG87),IF($G85=Tabelid!$L$4,IFERROR(SUMIFS($E:$E,$G:$G,Tabelid!$L$1,$C:$C,Tabelid!$J$4,$H:$H,P$2,$A:$A,$A85)/SUMIFS($E:$E,$G:$G,Tabelid!$L$1,$C:$C,Tabelid!$J$4,$A:$A,$A85),0),IF($G85=Tabelid!$L$5,IFERROR(SUMIFS($E:$E,$G:$G,Tabelid!$L$1,$C:$C,Tabelid!$J$4,$H:$H,P$2)/SUMIFS($E:$E,$G:$G,Tabelid!$L$1,$C:$C,Tabelid!$J$4),0),""))),"")</f>
        <v>0</v>
      </c>
      <c r="Q85" s="29">
        <f ca="1">IFERROR(IF($G85=Tabelid!$L$6,Eksplikatsioon!V87/SUM(Eksplikatsioon!$O87:'Eksplikatsioon'!$AG87),IF($G85=Tabelid!$L$4,IFERROR(SUMIFS($E:$E,$G:$G,Tabelid!$L$1,$C:$C,Tabelid!$J$4,$H:$H,Q$2,$A:$A,$A85)/SUMIFS($E:$E,$G:$G,Tabelid!$L$1,$C:$C,Tabelid!$J$4,$A:$A,$A85),0),IF($G85=Tabelid!$L$5,IFERROR(SUMIFS($E:$E,$G:$G,Tabelid!$L$1,$C:$C,Tabelid!$J$4,$H:$H,Q$2)/SUMIFS($E:$E,$G:$G,Tabelid!$L$1,$C:$C,Tabelid!$J$4),0),""))),"")</f>
        <v>0</v>
      </c>
      <c r="R85" s="29">
        <f ca="1">IFERROR(IF($G85=Tabelid!$L$6,Eksplikatsioon!W87/SUM(Eksplikatsioon!$O87:'Eksplikatsioon'!$AG87),IF($G85=Tabelid!$L$4,IFERROR(SUMIFS($E:$E,$G:$G,Tabelid!$L$1,$C:$C,Tabelid!$J$4,$H:$H,R$2,$A:$A,$A85)/SUMIFS($E:$E,$G:$G,Tabelid!$L$1,$C:$C,Tabelid!$J$4,$A:$A,$A85),0),IF($G85=Tabelid!$L$5,IFERROR(SUMIFS($E:$E,$G:$G,Tabelid!$L$1,$C:$C,Tabelid!$J$4,$H:$H,R$2)/SUMIFS($E:$E,$G:$G,Tabelid!$L$1,$C:$C,Tabelid!$J$4),0),""))),"")</f>
        <v>0</v>
      </c>
      <c r="S85" s="29">
        <f ca="1">IFERROR(IF($G85=Tabelid!$L$6,Eksplikatsioon!X87/SUM(Eksplikatsioon!$O87:'Eksplikatsioon'!$AG87),IF($G85=Tabelid!$L$4,IFERROR(SUMIFS($E:$E,$G:$G,Tabelid!$L$1,$C:$C,Tabelid!$J$4,$H:$H,S$2,$A:$A,$A85)/SUMIFS($E:$E,$G:$G,Tabelid!$L$1,$C:$C,Tabelid!$J$4,$A:$A,$A85),0),IF($G85=Tabelid!$L$5,IFERROR(SUMIFS($E:$E,$G:$G,Tabelid!$L$1,$C:$C,Tabelid!$J$4,$H:$H,S$2)/SUMIFS($E:$E,$G:$G,Tabelid!$L$1,$C:$C,Tabelid!$J$4),0),""))),"")</f>
        <v>0</v>
      </c>
      <c r="T85" s="29">
        <f ca="1">IFERROR(IF($G85=Tabelid!$L$6,Eksplikatsioon!Y87/SUM(Eksplikatsioon!$O87:'Eksplikatsioon'!$AG87),IF($G85=Tabelid!$L$4,IFERROR(SUMIFS($E:$E,$G:$G,Tabelid!$L$1,$C:$C,Tabelid!$J$4,$H:$H,T$2,$A:$A,$A85)/SUMIFS($E:$E,$G:$G,Tabelid!$L$1,$C:$C,Tabelid!$J$4,$A:$A,$A85),0),IF($G85=Tabelid!$L$5,IFERROR(SUMIFS($E:$E,$G:$G,Tabelid!$L$1,$C:$C,Tabelid!$J$4,$H:$H,T$2)/SUMIFS($E:$E,$G:$G,Tabelid!$L$1,$C:$C,Tabelid!$J$4),0),""))),"")</f>
        <v>0</v>
      </c>
      <c r="U85" s="29">
        <f ca="1">IFERROR(IF($G85=Tabelid!$L$6,Eksplikatsioon!Z87/SUM(Eksplikatsioon!$O87:'Eksplikatsioon'!$AG87),IF($G85=Tabelid!$L$4,IFERROR(SUMIFS($E:$E,$G:$G,Tabelid!$L$1,$C:$C,Tabelid!$J$4,$H:$H,U$2,$A:$A,$A85)/SUMIFS($E:$E,$G:$G,Tabelid!$L$1,$C:$C,Tabelid!$J$4,$A:$A,$A85),0),IF($G85=Tabelid!$L$5,IFERROR(SUMIFS($E:$E,$G:$G,Tabelid!$L$1,$C:$C,Tabelid!$J$4,$H:$H,U$2)/SUMIFS($E:$E,$G:$G,Tabelid!$L$1,$C:$C,Tabelid!$J$4),0),""))),"")</f>
        <v>0</v>
      </c>
      <c r="V85" s="29">
        <f ca="1">IFERROR(IF($G85=Tabelid!$L$6,Eksplikatsioon!AA87/SUM(Eksplikatsioon!$O87:'Eksplikatsioon'!$AG87),IF($G85=Tabelid!$L$4,IFERROR(SUMIFS($E:$E,$G:$G,Tabelid!$L$1,$C:$C,Tabelid!$J$4,$H:$H,V$2,$A:$A,$A85)/SUMIFS($E:$E,$G:$G,Tabelid!$L$1,$C:$C,Tabelid!$J$4,$A:$A,$A85),0),IF($G85=Tabelid!$L$5,IFERROR(SUMIFS($E:$E,$G:$G,Tabelid!$L$1,$C:$C,Tabelid!$J$4,$H:$H,V$2)/SUMIFS($E:$E,$G:$G,Tabelid!$L$1,$C:$C,Tabelid!$J$4),0),""))),"")</f>
        <v>0</v>
      </c>
      <c r="W85" s="29">
        <f ca="1">IFERROR(IF($G85=Tabelid!$L$6,Eksplikatsioon!AB87/SUM(Eksplikatsioon!$O87:'Eksplikatsioon'!$AG87),IF($G85=Tabelid!$L$4,IFERROR(SUMIFS($E:$E,$G:$G,Tabelid!$L$1,$C:$C,Tabelid!$J$4,$H:$H,W$2,$A:$A,$A85)/SUMIFS($E:$E,$G:$G,Tabelid!$L$1,$C:$C,Tabelid!$J$4,$A:$A,$A85),0),IF($G85=Tabelid!$L$5,IFERROR(SUMIFS($E:$E,$G:$G,Tabelid!$L$1,$C:$C,Tabelid!$J$4,$H:$H,W$2)/SUMIFS($E:$E,$G:$G,Tabelid!$L$1,$C:$C,Tabelid!$J$4),0),""))),"")</f>
        <v>0</v>
      </c>
      <c r="X85" s="29">
        <f ca="1">IFERROR(IF($G85=Tabelid!$L$6,Eksplikatsioon!AC87/SUM(Eksplikatsioon!$O87:'Eksplikatsioon'!$AG87),IF($G85=Tabelid!$L$4,IFERROR(SUMIFS($E:$E,$G:$G,Tabelid!$L$1,$C:$C,Tabelid!$J$4,$H:$H,X$2,$A:$A,$A85)/SUMIFS($E:$E,$G:$G,Tabelid!$L$1,$C:$C,Tabelid!$J$4,$A:$A,$A85),0),IF($G85=Tabelid!$L$5,IFERROR(SUMIFS($E:$E,$G:$G,Tabelid!$L$1,$C:$C,Tabelid!$J$4,$H:$H,X$2)/SUMIFS($E:$E,$G:$G,Tabelid!$L$1,$C:$C,Tabelid!$J$4),0),""))),"")</f>
        <v>0</v>
      </c>
      <c r="Y85" s="29">
        <f ca="1">IFERROR(IF($G85=Tabelid!$L$6,Eksplikatsioon!AD87/SUM(Eksplikatsioon!$O87:'Eksplikatsioon'!$AG87),IF($G85=Tabelid!$L$4,IFERROR(SUMIFS($E:$E,$G:$G,Tabelid!$L$1,$C:$C,Tabelid!$J$4,$H:$H,Y$2,$A:$A,$A85)/SUMIFS($E:$E,$G:$G,Tabelid!$L$1,$C:$C,Tabelid!$J$4,$A:$A,$A85),0),IF($G85=Tabelid!$L$5,IFERROR(SUMIFS($E:$E,$G:$G,Tabelid!$L$1,$C:$C,Tabelid!$J$4,$H:$H,Y$2)/SUMIFS($E:$E,$G:$G,Tabelid!$L$1,$C:$C,Tabelid!$J$4),0),""))),"")</f>
        <v>0</v>
      </c>
      <c r="Z85" s="29">
        <f ca="1">IFERROR(IF($G85=Tabelid!$L$6,Eksplikatsioon!AE87/SUM(Eksplikatsioon!$O87:'Eksplikatsioon'!$AG87),IF($G85=Tabelid!$L$4,IFERROR(SUMIFS($E:$E,$G:$G,Tabelid!$L$1,$C:$C,Tabelid!$J$4,$H:$H,Z$2,$A:$A,$A85)/SUMIFS($E:$E,$G:$G,Tabelid!$L$1,$C:$C,Tabelid!$J$4,$A:$A,$A85),0),IF($G85=Tabelid!$L$5,IFERROR(SUMIFS($E:$E,$G:$G,Tabelid!$L$1,$C:$C,Tabelid!$J$4,$H:$H,Z$2)/SUMIFS($E:$E,$G:$G,Tabelid!$L$1,$C:$C,Tabelid!$J$4),0),""))),"")</f>
        <v>0</v>
      </c>
      <c r="AA85" s="29">
        <f ca="1">IFERROR(IF($G85=Tabelid!$L$6,Eksplikatsioon!AF87/SUM(Eksplikatsioon!$O87:'Eksplikatsioon'!$AG87),IF($G85=Tabelid!$L$4,IFERROR(SUMIFS($E:$E,$G:$G,Tabelid!$L$1,$C:$C,Tabelid!$J$4,$H:$H,AA$2,$A:$A,$A85)/SUMIFS($E:$E,$G:$G,Tabelid!$L$1,$C:$C,Tabelid!$J$4,$A:$A,$A85),0),IF($G85=Tabelid!$L$5,IFERROR(SUMIFS($E:$E,$G:$G,Tabelid!$L$1,$C:$C,Tabelid!$J$4,$H:$H,AA$2)/SUMIFS($E:$E,$G:$G,Tabelid!$L$1,$C:$C,Tabelid!$J$4),0),""))),"")</f>
        <v>0</v>
      </c>
      <c r="AB85" s="29">
        <f ca="1">IFERROR(IF($G85=Tabelid!$L$6,Eksplikatsioon!AG87/SUM(Eksplikatsioon!$O87:'Eksplikatsioon'!$AG87),IF($G85=Tabelid!$L$4,IFERROR(SUMIFS($E:$E,$G:$G,Tabelid!$L$1,$C:$C,Tabelid!$J$4,$H:$H,AB$2,$A:$A,$A85)/SUMIFS($E:$E,$G:$G,Tabelid!$L$1,$C:$C,Tabelid!$J$4,$A:$A,$A85),0),IF($G85=Tabelid!$L$5,IFERROR(SUMIFS($E:$E,$G:$G,Tabelid!$L$1,$C:$C,Tabelid!$J$4,$H:$H,AB$2)/SUMIFS($E:$E,$G:$G,Tabelid!$L$1,$C:$C,Tabelid!$J$4),0),""))),"")</f>
        <v>0</v>
      </c>
      <c r="AC85" s="29">
        <f ca="1">IFERROR(IF($G85=Tabelid!$L$6,$E85*J85,IFERROR($E85*J85/SUM($J85:$AB85)*(Eksplikatsioon!O87)/SUMPRODUCT($J85:$AB85,Eksplikatsioon!$O87:$AG87),"")),"")</f>
        <v>0</v>
      </c>
      <c r="AD85" s="29">
        <f ca="1">IFERROR(IF($G85=Tabelid!$L$6,$E85*K85,IFERROR($E85*K85/SUM($J85:$AB85)*(Eksplikatsioon!P87)/SUMPRODUCT($J85:$AB85,Eksplikatsioon!$O87:$AG87),"")),"")</f>
        <v>0</v>
      </c>
      <c r="AE85" s="29">
        <f ca="1">IFERROR(IF($G85=Tabelid!$L$6,$E85*L85,IFERROR($E85*L85/SUM($J85:$AB85)*(Eksplikatsioon!Q87)/SUMPRODUCT($J85:$AB85,Eksplikatsioon!$O87:$AG87),"")),"")</f>
        <v>0.84651063829787221</v>
      </c>
      <c r="AF85" s="29">
        <f ca="1">IFERROR(IF($G85=Tabelid!$L$6,$E85*M85,IFERROR($E85*M85/SUM($J85:$AB85)*(Eksplikatsioon!R87)/SUMPRODUCT($J85:$AB85,Eksplikatsioon!$O87:$AG87),"")),"")</f>
        <v>1.0534893617021277</v>
      </c>
      <c r="AG85" s="29">
        <f ca="1">IFERROR(IF($G85=Tabelid!$L$6,$E85*N85,IFERROR($E85*N85/SUM($J85:$AB85)*(Eksplikatsioon!S87)/SUMPRODUCT($J85:$AB85,Eksplikatsioon!$O87:$AG87),"")),"")</f>
        <v>0</v>
      </c>
      <c r="AH85" s="29">
        <f ca="1">IFERROR(IF($G85=Tabelid!$L$6,$E85*O85,IFERROR($E85*O85/SUM($J85:$AB85)*(Eksplikatsioon!T87)/SUMPRODUCT($J85:$AB85,Eksplikatsioon!$O87:$AG87),"")),"")</f>
        <v>0</v>
      </c>
      <c r="AI85" s="29">
        <f ca="1">IFERROR(IF($G85=Tabelid!$L$6,$E85*P85,IFERROR($E85*P85/SUM($J85:$AB85)*(Eksplikatsioon!U87)/SUMPRODUCT($J85:$AB85,Eksplikatsioon!$O87:$AG87),"")),"")</f>
        <v>0</v>
      </c>
      <c r="AJ85" s="29">
        <f ca="1">IFERROR(IF($G85=Tabelid!$L$6,$E85*Q85,IFERROR($E85*Q85/SUM($J85:$AB85)*(Eksplikatsioon!V87)/SUMPRODUCT($J85:$AB85,Eksplikatsioon!$O87:$AG87),"")),"")</f>
        <v>0</v>
      </c>
      <c r="AK85" s="29">
        <f ca="1">IFERROR(IF($G85=Tabelid!$L$6,$E85*R85,IFERROR($E85*R85/SUM($J85:$AB85)*(Eksplikatsioon!W87)/SUMPRODUCT($J85:$AB85,Eksplikatsioon!$O87:$AG87),"")),"")</f>
        <v>0</v>
      </c>
      <c r="AL85" s="29">
        <f ca="1">IFERROR(IF($G85=Tabelid!$L$6,$E85*S85,IFERROR($E85*S85/SUM($J85:$AB85)*(Eksplikatsioon!X87)/SUMPRODUCT($J85:$AB85,Eksplikatsioon!$O87:$AG87),"")),"")</f>
        <v>0</v>
      </c>
      <c r="AM85" s="29">
        <f ca="1">IFERROR(IF($G85=Tabelid!$L$6,$E85*T85,IFERROR($E85*T85/SUM($J85:$AB85)*(Eksplikatsioon!Y87)/SUMPRODUCT($J85:$AB85,Eksplikatsioon!$O87:$AG87),"")),"")</f>
        <v>0</v>
      </c>
      <c r="AN85" s="29">
        <f ca="1">IFERROR(IF($G85=Tabelid!$L$6,$E85*U85,IFERROR($E85*U85/SUM($J85:$AB85)*(Eksplikatsioon!Z87)/SUMPRODUCT($J85:$AB85,Eksplikatsioon!$O87:$AG87),"")),"")</f>
        <v>0</v>
      </c>
      <c r="AO85" s="29">
        <f ca="1">IFERROR(IF($G85=Tabelid!$L$6,$E85*V85,IFERROR($E85*V85/SUM($J85:$AB85)*(Eksplikatsioon!AA87)/SUMPRODUCT($J85:$AB85,Eksplikatsioon!$O87:$AG87),"")),"")</f>
        <v>0</v>
      </c>
      <c r="AP85" s="29">
        <f ca="1">IFERROR(IF($G85=Tabelid!$L$6,$E85*W85,IFERROR($E85*W85/SUM($J85:$AB85)*(Eksplikatsioon!AB87)/SUMPRODUCT($J85:$AB85,Eksplikatsioon!$O87:$AG87),"")),"")</f>
        <v>0</v>
      </c>
      <c r="AQ85" s="29">
        <f ca="1">IFERROR(IF($G85=Tabelid!$L$6,$E85*X85,IFERROR($E85*X85/SUM($J85:$AB85)*(Eksplikatsioon!AC87)/SUMPRODUCT($J85:$AB85,Eksplikatsioon!$O87:$AG87),"")),"")</f>
        <v>0</v>
      </c>
      <c r="AR85" s="29">
        <f ca="1">IFERROR(IF($G85=Tabelid!$L$6,$E85*Y85,IFERROR($E85*Y85/SUM($J85:$AB85)*(Eksplikatsioon!AD87)/SUMPRODUCT($J85:$AB85,Eksplikatsioon!$O87:$AG87),"")),"")</f>
        <v>0</v>
      </c>
      <c r="AS85" s="29">
        <f ca="1">IFERROR(IF($G85=Tabelid!$L$6,$E85*Z85,IFERROR($E85*Z85/SUM($J85:$AB85)*(Eksplikatsioon!AE87)/SUMPRODUCT($J85:$AB85,Eksplikatsioon!$O87:$AG87),"")),"")</f>
        <v>0</v>
      </c>
      <c r="AT85" s="29">
        <f ca="1">IFERROR(IF($G85=Tabelid!$L$6,$E85*AA85,IFERROR($E85*AA85/SUM($J85:$AB85)*(Eksplikatsioon!AF87)/SUMPRODUCT($J85:$AB85,Eksplikatsioon!$O87:$AG87),"")),"")</f>
        <v>0</v>
      </c>
      <c r="AU85" s="29">
        <f ca="1">IFERROR(IF($G85=Tabelid!$L$6,$E85*AB85,IFERROR($E85*AB85/SUM($J85:$AB85)*(Eksplikatsioon!AG87)/SUMPRODUCT($J85:$AB85,Eksplikatsioon!$O87:$AG87),"")),"")</f>
        <v>0</v>
      </c>
    </row>
    <row r="86" spans="1:47" x14ac:dyDescent="0.25">
      <c r="A86" s="23" t="str">
        <f>IF(Eksplikatsioon!A88=0,"",Eksplikatsioon!A88)</f>
        <v>01</v>
      </c>
      <c r="B86" s="56" t="str">
        <f>IF(Eksplikatsioon!B88=0,"",Eksplikatsioon!B88)</f>
        <v>173</v>
      </c>
      <c r="C86" s="23" t="str">
        <f>IF(Eksplikatsioon!C88=0,"",Eksplikatsioon!C88)</f>
        <v>TEHNOPIND</v>
      </c>
      <c r="D86" s="23" t="str">
        <f>IF(Eksplikatsioon!D88=0,"",Eksplikatsioon!D88)</f>
        <v>Sideruum/Nõrkvool</v>
      </c>
      <c r="E86" s="54">
        <f>IF(Eksplikatsioon!F88=0,"",Eksplikatsioon!F88)</f>
        <v>14.8</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01</v>
      </c>
      <c r="B87" s="56" t="str">
        <f>IF(Eksplikatsioon!B89=0,"",Eksplikatsioon!B89)</f>
        <v>174</v>
      </c>
      <c r="C87" s="23" t="str">
        <f>IF(Eksplikatsioon!C89=0,"",Eksplikatsioon!C89)</f>
        <v>ÜÜRITAV PIND</v>
      </c>
      <c r="D87" s="23" t="str">
        <f>IF(Eksplikatsioon!D89=0,"",Eksplikatsioon!D89)</f>
        <v>Kabinet/Büroo</v>
      </c>
      <c r="E87" s="54">
        <f>IF(Eksplikatsioon!F89=0,"",Eksplikatsioon!F89)</f>
        <v>14.4</v>
      </c>
      <c r="F87" s="23" t="str">
        <f>IF(Eksplikatsioon!H89=0,"",Eksplikatsioon!H89)</f>
        <v/>
      </c>
      <c r="G87" s="23" t="str">
        <f>IF(Eksplikatsioon!J89=0,"",Eksplikatsioon!J89)</f>
        <v>Ainukasutuses pind</v>
      </c>
      <c r="H87" s="23" t="str">
        <f>IF(Eksplikatsioon!K89=0,"",Eksplikatsioon!K89)</f>
        <v>Majandus- ja Kommunikatsiooniministeerium</v>
      </c>
      <c r="I87" s="23" t="str">
        <f>IF(Eksplikatsioon!L89=0,"",Eksplikatsioon!L89)</f>
        <v>TARTUMNT855_02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01</v>
      </c>
      <c r="B88" s="56" t="str">
        <f>IF(Eksplikatsioon!B90=0,"",Eksplikatsioon!B90)</f>
        <v>175</v>
      </c>
      <c r="C88" s="23" t="str">
        <f>IF(Eksplikatsioon!C90=0,"",Eksplikatsioon!C90)</f>
        <v>ÜÜRITAV PIND</v>
      </c>
      <c r="D88" s="23" t="str">
        <f>IF(Eksplikatsioon!D90=0,"",Eksplikatsioon!D90)</f>
        <v>Kabinet/Büroo</v>
      </c>
      <c r="E88" s="54">
        <f>IF(Eksplikatsioon!F90=0,"",Eksplikatsioon!F90)</f>
        <v>22.1</v>
      </c>
      <c r="F88" s="23" t="str">
        <f>IF(Eksplikatsioon!H90=0,"",Eksplikatsioon!H90)</f>
        <v/>
      </c>
      <c r="G88" s="23" t="str">
        <f>IF(Eksplikatsioon!J90=0,"",Eksplikatsioon!J90)</f>
        <v>Ainukasutuses pind</v>
      </c>
      <c r="H88" s="23" t="str">
        <f>IF(Eksplikatsioon!K90=0,"",Eksplikatsioon!K90)</f>
        <v>Majandus- ja Kommunikatsiooniministeerium</v>
      </c>
      <c r="I88" s="23" t="str">
        <f>IF(Eksplikatsioon!L90=0,"",Eksplikatsioon!L90)</f>
        <v>TARTUMNT855_02</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01</v>
      </c>
      <c r="B89" s="56" t="str">
        <f>IF(Eksplikatsioon!B91=0,"",Eksplikatsioon!B91)</f>
        <v>177</v>
      </c>
      <c r="C89" s="23" t="str">
        <f>IF(Eksplikatsioon!C91=0,"",Eksplikatsioon!C91)</f>
        <v>ÜÜRITAV PIND</v>
      </c>
      <c r="D89" s="23" t="str">
        <f>IF(Eksplikatsioon!D91=0,"",Eksplikatsioon!D91)</f>
        <v>Eesruum</v>
      </c>
      <c r="E89" s="54">
        <f>IF(Eksplikatsioon!F91=0,"",Eksplikatsioon!F91)</f>
        <v>25.6</v>
      </c>
      <c r="F89" s="23" t="str">
        <f>IF(Eksplikatsioon!H91=0,"",Eksplikatsioon!H91)</f>
        <v/>
      </c>
      <c r="G89" s="23" t="str">
        <f>IF(Eksplikatsioon!J91=0,"",Eksplikatsioon!J91)</f>
        <v>Ainukasutuses pind</v>
      </c>
      <c r="H89" s="23" t="str">
        <f>IF(Eksplikatsioon!K91=0,"",Eksplikatsioon!K91)</f>
        <v>Majandus- ja Kommunikatsiooniministeerium</v>
      </c>
      <c r="I89" s="23" t="str">
        <f>IF(Eksplikatsioon!L91=0,"",Eksplikatsioon!L91)</f>
        <v>TARTUMNT855_02</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02</v>
      </c>
      <c r="B90" s="56" t="str">
        <f>IF(Eksplikatsioon!B92=0,"",Eksplikatsioon!B92)</f>
        <v>201</v>
      </c>
      <c r="C90" s="23" t="str">
        <f>IF(Eksplikatsioon!C92=0,"",Eksplikatsioon!C92)</f>
        <v>VERTIKAALSETE ÜHENDUSTEEDE PIND</v>
      </c>
      <c r="D90" s="23" t="str">
        <f>IF(Eksplikatsioon!D92=0,"",Eksplikatsioon!D92)</f>
        <v>Trepp/Trepikoda</v>
      </c>
      <c r="E90" s="54">
        <f>IF(Eksplikatsioon!F92=0,"",Eksplikatsioon!F92)</f>
        <v>29.5</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02</v>
      </c>
      <c r="B91" s="56" t="str">
        <f>IF(Eksplikatsioon!B93=0,"",Eksplikatsioon!B93)</f>
        <v>201A</v>
      </c>
      <c r="C91" s="23" t="str">
        <f>IF(Eksplikatsioon!C93=0,"",Eksplikatsioon!C93)</f>
        <v>VERTIKAALSETE ÜHENDUSTEEDE PIND</v>
      </c>
      <c r="D91" s="23" t="str">
        <f>IF(Eksplikatsioon!D93=0,"",Eksplikatsioon!D93)</f>
        <v>Šaht</v>
      </c>
      <c r="E91" s="54">
        <f>IF(Eksplikatsioon!F93=0,"",Eksplikatsioon!F93)</f>
        <v>3.1</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02</v>
      </c>
      <c r="B92" s="56" t="str">
        <f>IF(Eksplikatsioon!B94=0,"",Eksplikatsioon!B94)</f>
        <v>202</v>
      </c>
      <c r="C92" s="23" t="str">
        <f>IF(Eksplikatsioon!C94=0,"",Eksplikatsioon!C94)</f>
        <v>ÜÜRITAV PIND</v>
      </c>
      <c r="D92" s="23" t="str">
        <f>IF(Eksplikatsioon!D94=0,"",Eksplikatsioon!D94)</f>
        <v>Ooteruum/Teenindusruum</v>
      </c>
      <c r="E92" s="54">
        <f>IF(Eksplikatsioon!F94=0,"",Eksplikatsioon!F94)</f>
        <v>21.2</v>
      </c>
      <c r="F92" s="23" t="str">
        <f>IF(Eksplikatsioon!H94=0,"",Eksplikatsioon!H94)</f>
        <v/>
      </c>
      <c r="G92" s="23" t="str">
        <f>IF(Eksplikatsioon!J94=0,"",Eksplikatsioon!J94)</f>
        <v>Ainukasutuses pind</v>
      </c>
      <c r="H92" s="23" t="str">
        <f>IF(Eksplikatsioon!K94=0,"",Eksplikatsioon!K94)</f>
        <v>Riigi Kinnisvara AS</v>
      </c>
      <c r="I92" s="23" t="str">
        <f>IF(Eksplikatsioon!L94=0,"",Eksplikatsioon!L94)</f>
        <v>TARTU851_11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02</v>
      </c>
      <c r="B93" s="56" t="str">
        <f>IF(Eksplikatsioon!B95=0,"",Eksplikatsioon!B95)</f>
        <v>203</v>
      </c>
      <c r="C93" s="23" t="str">
        <f>IF(Eksplikatsioon!C95=0,"",Eksplikatsioon!C95)</f>
        <v>ÜÜRITAV PIND</v>
      </c>
      <c r="D93" s="23" t="str">
        <f>IF(Eksplikatsioon!D95=0,"",Eksplikatsioon!D95)</f>
        <v>Koridor</v>
      </c>
      <c r="E93" s="54">
        <f>IF(Eksplikatsioon!F95=0,"",Eksplikatsioon!F95)</f>
        <v>47.8</v>
      </c>
      <c r="F93" s="23" t="str">
        <f>IF(Eksplikatsioon!H95=0,"",Eksplikatsioon!H95)</f>
        <v/>
      </c>
      <c r="G93" s="23" t="str">
        <f>IF(Eksplikatsioon!J95=0,"",Eksplikatsioon!J95)</f>
        <v>Ainukasutuses pind</v>
      </c>
      <c r="H93" s="23" t="str">
        <f>IF(Eksplikatsioon!K95=0,"",Eksplikatsioon!K95)</f>
        <v>Riigi Kinnisvara AS</v>
      </c>
      <c r="I93" s="23" t="str">
        <f>IF(Eksplikatsioon!L95=0,"",Eksplikatsioon!L95)</f>
        <v>TARTU851_11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02</v>
      </c>
      <c r="B94" s="56" t="str">
        <f>IF(Eksplikatsioon!B96=0,"",Eksplikatsioon!B96)</f>
        <v>204</v>
      </c>
      <c r="C94" s="23" t="str">
        <f>IF(Eksplikatsioon!C96=0,"",Eksplikatsioon!C96)</f>
        <v>ÜÜRITAV PIND</v>
      </c>
      <c r="D94" s="23" t="str">
        <f>IF(Eksplikatsioon!D96=0,"",Eksplikatsioon!D96)</f>
        <v>Kööginurk/Köök</v>
      </c>
      <c r="E94" s="54">
        <f>IF(Eksplikatsioon!F96=0,"",Eksplikatsioon!F96)</f>
        <v>60.6</v>
      </c>
      <c r="F94" s="23" t="str">
        <f>IF(Eksplikatsioon!H96=0,"",Eksplikatsioon!H96)</f>
        <v/>
      </c>
      <c r="G94" s="23" t="str">
        <f>IF(Eksplikatsioon!J96=0,"",Eksplikatsioon!J96)</f>
        <v>Ainukasutuses pind</v>
      </c>
      <c r="H94" s="23" t="str">
        <f>IF(Eksplikatsioon!K96=0,"",Eksplikatsioon!K96)</f>
        <v>Riigi Kinnisvara AS</v>
      </c>
      <c r="I94" s="23" t="str">
        <f>IF(Eksplikatsioon!L96=0,"",Eksplikatsioon!L96)</f>
        <v>TARTU851_11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02</v>
      </c>
      <c r="B95" s="56" t="str">
        <f>IF(Eksplikatsioon!B97=0,"",Eksplikatsioon!B97)</f>
        <v>205</v>
      </c>
      <c r="C95" s="23" t="str">
        <f>IF(Eksplikatsioon!C97=0,"",Eksplikatsioon!C97)</f>
        <v>ÜÜRITAV PIND</v>
      </c>
      <c r="D95" s="23" t="str">
        <f>IF(Eksplikatsioon!D97=0,"",Eksplikatsioon!D97)</f>
        <v>Koridor</v>
      </c>
      <c r="E95" s="54">
        <f>IF(Eksplikatsioon!F97=0,"",Eksplikatsioon!F97)</f>
        <v>37.6</v>
      </c>
      <c r="F95" s="23" t="str">
        <f>IF(Eksplikatsioon!H97=0,"",Eksplikatsioon!H97)</f>
        <v/>
      </c>
      <c r="G95" s="23" t="str">
        <f>IF(Eksplikatsioon!J97=0,"",Eksplikatsioon!J97)</f>
        <v>Ainukasutuses pind</v>
      </c>
      <c r="H95" s="23" t="str">
        <f>IF(Eksplikatsioon!K97=0,"",Eksplikatsioon!K97)</f>
        <v>Riigi Kinnisvara AS</v>
      </c>
      <c r="I95" s="23" t="str">
        <f>IF(Eksplikatsioon!L97=0,"",Eksplikatsioon!L97)</f>
        <v>TARTU851_11</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02</v>
      </c>
      <c r="B96" s="56" t="str">
        <f>IF(Eksplikatsioon!B98=0,"",Eksplikatsioon!B98)</f>
        <v>206</v>
      </c>
      <c r="C96" s="23" t="str">
        <f>IF(Eksplikatsioon!C98=0,"",Eksplikatsioon!C98)</f>
        <v>ÜÜRITAV PIND</v>
      </c>
      <c r="D96" s="23" t="str">
        <f>IF(Eksplikatsioon!D98=0,"",Eksplikatsioon!D98)</f>
        <v>Koridor</v>
      </c>
      <c r="E96" s="54">
        <f>IF(Eksplikatsioon!F98=0,"",Eksplikatsioon!F98)</f>
        <v>21.2</v>
      </c>
      <c r="F96" s="23" t="str">
        <f>IF(Eksplikatsioon!H98=0,"",Eksplikatsioon!H98)</f>
        <v/>
      </c>
      <c r="G96" s="23" t="str">
        <f>IF(Eksplikatsioon!J98=0,"",Eksplikatsioon!J98)</f>
        <v>Ainukasutuses pind</v>
      </c>
      <c r="H96" s="23" t="str">
        <f>IF(Eksplikatsioon!K98=0,"",Eksplikatsioon!K98)</f>
        <v>Riigi Kinnisvara AS</v>
      </c>
      <c r="I96" s="23" t="str">
        <f>IF(Eksplikatsioon!L98=0,"",Eksplikatsioon!L98)</f>
        <v>TARTU851_11</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02</v>
      </c>
      <c r="B97" s="56" t="str">
        <f>IF(Eksplikatsioon!B99=0,"",Eksplikatsioon!B99)</f>
        <v>207</v>
      </c>
      <c r="C97" s="23" t="str">
        <f>IF(Eksplikatsioon!C99=0,"",Eksplikatsioon!C99)</f>
        <v>ÜÜRITAV PIND</v>
      </c>
      <c r="D97" s="23" t="str">
        <f>IF(Eksplikatsioon!D99=0,"",Eksplikatsioon!D99)</f>
        <v>Nõupidamise ruum</v>
      </c>
      <c r="E97" s="54">
        <f>IF(Eksplikatsioon!F99=0,"",Eksplikatsioon!F99)</f>
        <v>10.8</v>
      </c>
      <c r="F97" s="23" t="str">
        <f>IF(Eksplikatsioon!H99=0,"",Eksplikatsioon!H99)</f>
        <v/>
      </c>
      <c r="G97" s="23" t="str">
        <f>IF(Eksplikatsioon!J99=0,"",Eksplikatsioon!J99)</f>
        <v>Ainukasutuses pind</v>
      </c>
      <c r="H97" s="23" t="str">
        <f>IF(Eksplikatsioon!K99=0,"",Eksplikatsioon!K99)</f>
        <v>Riigi Kinnisvara AS</v>
      </c>
      <c r="I97" s="23" t="str">
        <f>IF(Eksplikatsioon!L99=0,"",Eksplikatsioon!L99)</f>
        <v>TARTU851_11</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02</v>
      </c>
      <c r="B98" s="56" t="str">
        <f>IF(Eksplikatsioon!B100=0,"",Eksplikatsioon!B100)</f>
        <v>208</v>
      </c>
      <c r="C98" s="23" t="str">
        <f>IF(Eksplikatsioon!C100=0,"",Eksplikatsioon!C100)</f>
        <v>ÜÜRITAV PIND</v>
      </c>
      <c r="D98" s="23" t="str">
        <f>IF(Eksplikatsioon!D100=0,"",Eksplikatsioon!D100)</f>
        <v>Nõupidamise ruum</v>
      </c>
      <c r="E98" s="54">
        <f>IF(Eksplikatsioon!F100=0,"",Eksplikatsioon!F100)</f>
        <v>12.3</v>
      </c>
      <c r="F98" s="23" t="str">
        <f>IF(Eksplikatsioon!H100=0,"",Eksplikatsioon!H100)</f>
        <v/>
      </c>
      <c r="G98" s="23" t="str">
        <f>IF(Eksplikatsioon!J100=0,"",Eksplikatsioon!J100)</f>
        <v>Ainukasutuses pind</v>
      </c>
      <c r="H98" s="23" t="str">
        <f>IF(Eksplikatsioon!K100=0,"",Eksplikatsioon!K100)</f>
        <v>Riigi Kinnisvara AS</v>
      </c>
      <c r="I98" s="23" t="str">
        <f>IF(Eksplikatsioon!L100=0,"",Eksplikatsioon!L100)</f>
        <v>TARTU851_11</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02</v>
      </c>
      <c r="B99" s="56" t="str">
        <f>IF(Eksplikatsioon!B101=0,"",Eksplikatsioon!B101)</f>
        <v>209</v>
      </c>
      <c r="C99" s="23" t="str">
        <f>IF(Eksplikatsioon!C101=0,"",Eksplikatsioon!C101)</f>
        <v>ÜÜRITAV PIND</v>
      </c>
      <c r="D99" s="23" t="str">
        <f>IF(Eksplikatsioon!D101=0,"",Eksplikatsioon!D101)</f>
        <v>Nõupidamise ruum</v>
      </c>
      <c r="E99" s="54">
        <f>IF(Eksplikatsioon!F101=0,"",Eksplikatsioon!F101)</f>
        <v>9.1</v>
      </c>
      <c r="F99" s="23" t="str">
        <f>IF(Eksplikatsioon!H101=0,"",Eksplikatsioon!H101)</f>
        <v/>
      </c>
      <c r="G99" s="23" t="str">
        <f>IF(Eksplikatsioon!J101=0,"",Eksplikatsioon!J101)</f>
        <v>Ainukasutuses pind</v>
      </c>
      <c r="H99" s="23" t="str">
        <f>IF(Eksplikatsioon!K101=0,"",Eksplikatsioon!K101)</f>
        <v>Riigi Kinnisvara AS</v>
      </c>
      <c r="I99" s="23" t="str">
        <f>IF(Eksplikatsioon!L101=0,"",Eksplikatsioon!L101)</f>
        <v>TARTU851_11</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02</v>
      </c>
      <c r="B100" s="56" t="str">
        <f>IF(Eksplikatsioon!B102=0,"",Eksplikatsioon!B102)</f>
        <v>210</v>
      </c>
      <c r="C100" s="23" t="str">
        <f>IF(Eksplikatsioon!C102=0,"",Eksplikatsioon!C102)</f>
        <v>ÜÜRITAV PIND</v>
      </c>
      <c r="D100" s="23" t="str">
        <f>IF(Eksplikatsioon!D102=0,"",Eksplikatsioon!D102)</f>
        <v>Puhkeruum</v>
      </c>
      <c r="E100" s="54">
        <f>IF(Eksplikatsioon!F102=0,"",Eksplikatsioon!F102)</f>
        <v>9.5</v>
      </c>
      <c r="F100" s="23" t="str">
        <f>IF(Eksplikatsioon!H102=0,"",Eksplikatsioon!H102)</f>
        <v/>
      </c>
      <c r="G100" s="23" t="str">
        <f>IF(Eksplikatsioon!J102=0,"",Eksplikatsioon!J102)</f>
        <v>Ainukasutuses pind</v>
      </c>
      <c r="H100" s="23" t="str">
        <f>IF(Eksplikatsioon!K102=0,"",Eksplikatsioon!K102)</f>
        <v>Riigi Kinnisvara AS</v>
      </c>
      <c r="I100" s="23" t="str">
        <f>IF(Eksplikatsioon!L102=0,"",Eksplikatsioon!L102)</f>
        <v>TARTU851_11</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02</v>
      </c>
      <c r="B101" s="56" t="str">
        <f>IF(Eksplikatsioon!B103=0,"",Eksplikatsioon!B103)</f>
        <v>211</v>
      </c>
      <c r="C101" s="23" t="str">
        <f>IF(Eksplikatsioon!C103=0,"",Eksplikatsioon!C103)</f>
        <v>ÜÜRITAV PIND</v>
      </c>
      <c r="D101" s="23" t="str">
        <f>IF(Eksplikatsioon!D103=0,"",Eksplikatsioon!D103)</f>
        <v>Koridor</v>
      </c>
      <c r="E101" s="54">
        <f>IF(Eksplikatsioon!F103=0,"",Eksplikatsioon!F103)</f>
        <v>6.6</v>
      </c>
      <c r="F101" s="23" t="str">
        <f>IF(Eksplikatsioon!H103=0,"",Eksplikatsioon!H103)</f>
        <v/>
      </c>
      <c r="G101" s="23" t="str">
        <f>IF(Eksplikatsioon!J103=0,"",Eksplikatsioon!J103)</f>
        <v>Ainukasutuses pind</v>
      </c>
      <c r="H101" s="23" t="str">
        <f>IF(Eksplikatsioon!K103=0,"",Eksplikatsioon!K103)</f>
        <v>Riigi Kinnisvara AS</v>
      </c>
      <c r="I101" s="23" t="str">
        <f>IF(Eksplikatsioon!L103=0,"",Eksplikatsioon!L103)</f>
        <v>TARTU851_11</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02</v>
      </c>
      <c r="B102" s="56" t="str">
        <f>IF(Eksplikatsioon!B104=0,"",Eksplikatsioon!B104)</f>
        <v>212</v>
      </c>
      <c r="C102" s="23" t="str">
        <f>IF(Eksplikatsioon!C104=0,"",Eksplikatsioon!C104)</f>
        <v>ÜÜRITAV PIND</v>
      </c>
      <c r="D102" s="23" t="str">
        <f>IF(Eksplikatsioon!D104=0,"",Eksplikatsioon!D104)</f>
        <v>Nõupidamise ruum</v>
      </c>
      <c r="E102" s="54">
        <f>IF(Eksplikatsioon!F104=0,"",Eksplikatsioon!F104)</f>
        <v>12.8</v>
      </c>
      <c r="F102" s="23" t="str">
        <f>IF(Eksplikatsioon!H104=0,"",Eksplikatsioon!H104)</f>
        <v/>
      </c>
      <c r="G102" s="23" t="str">
        <f>IF(Eksplikatsioon!J104=0,"",Eksplikatsioon!J104)</f>
        <v>Ainukasutuses pind</v>
      </c>
      <c r="H102" s="23" t="str">
        <f>IF(Eksplikatsioon!K104=0,"",Eksplikatsioon!K104)</f>
        <v>Riigi Kinnisvara AS</v>
      </c>
      <c r="I102" s="23" t="str">
        <f>IF(Eksplikatsioon!L104=0,"",Eksplikatsioon!L104)</f>
        <v>TARTU851_11</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02</v>
      </c>
      <c r="B103" s="56" t="str">
        <f>IF(Eksplikatsioon!B105=0,"",Eksplikatsioon!B105)</f>
        <v>213</v>
      </c>
      <c r="C103" s="23" t="str">
        <f>IF(Eksplikatsioon!C105=0,"",Eksplikatsioon!C105)</f>
        <v>ÜÜRITAV PIND</v>
      </c>
      <c r="D103" s="23" t="str">
        <f>IF(Eksplikatsioon!D105=0,"",Eksplikatsioon!D105)</f>
        <v>Töökoda</v>
      </c>
      <c r="E103" s="54">
        <f>IF(Eksplikatsioon!F105=0,"",Eksplikatsioon!F105)</f>
        <v>34.700000000000003</v>
      </c>
      <c r="F103" s="23" t="str">
        <f>IF(Eksplikatsioon!H105=0,"",Eksplikatsioon!H105)</f>
        <v/>
      </c>
      <c r="G103" s="23" t="str">
        <f>IF(Eksplikatsioon!J105=0,"",Eksplikatsioon!J105)</f>
        <v>Ainukasutuses pind</v>
      </c>
      <c r="H103" s="23" t="str">
        <f>IF(Eksplikatsioon!K105=0,"",Eksplikatsioon!K105)</f>
        <v>Riigi Kinnisvara AS</v>
      </c>
      <c r="I103" s="23" t="str">
        <f>IF(Eksplikatsioon!L105=0,"",Eksplikatsioon!L105)</f>
        <v>TARTU851_11</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02</v>
      </c>
      <c r="B104" s="56" t="str">
        <f>IF(Eksplikatsioon!B106=0,"",Eksplikatsioon!B106)</f>
        <v>214</v>
      </c>
      <c r="C104" s="23" t="str">
        <f>IF(Eksplikatsioon!C106=0,"",Eksplikatsioon!C106)</f>
        <v>ÜÜRITAV PIND</v>
      </c>
      <c r="D104" s="23" t="str">
        <f>IF(Eksplikatsioon!D106=0,"",Eksplikatsioon!D106)</f>
        <v>Töökoda</v>
      </c>
      <c r="E104" s="54">
        <f>IF(Eksplikatsioon!F106=0,"",Eksplikatsioon!F106)</f>
        <v>54.7</v>
      </c>
      <c r="F104" s="23" t="str">
        <f>IF(Eksplikatsioon!H106=0,"",Eksplikatsioon!H106)</f>
        <v/>
      </c>
      <c r="G104" s="23" t="str">
        <f>IF(Eksplikatsioon!J106=0,"",Eksplikatsioon!J106)</f>
        <v>Ainukasutuses pind</v>
      </c>
      <c r="H104" s="23" t="str">
        <f>IF(Eksplikatsioon!K106=0,"",Eksplikatsioon!K106)</f>
        <v>Riigi Kinnisvara AS</v>
      </c>
      <c r="I104" s="23" t="str">
        <f>IF(Eksplikatsioon!L106=0,"",Eksplikatsioon!L106)</f>
        <v>TARTU851_11</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02</v>
      </c>
      <c r="B105" s="56" t="str">
        <f>IF(Eksplikatsioon!B107=0,"",Eksplikatsioon!B107)</f>
        <v>215</v>
      </c>
      <c r="C105" s="23" t="str">
        <f>IF(Eksplikatsioon!C107=0,"",Eksplikatsioon!C107)</f>
        <v>ÜÜRITAV PIND</v>
      </c>
      <c r="D105" s="23" t="str">
        <f>IF(Eksplikatsioon!D107=0,"",Eksplikatsioon!D107)</f>
        <v>Töökoda</v>
      </c>
      <c r="E105" s="54">
        <f>IF(Eksplikatsioon!F107=0,"",Eksplikatsioon!F107)</f>
        <v>53</v>
      </c>
      <c r="F105" s="23" t="str">
        <f>IF(Eksplikatsioon!H107=0,"",Eksplikatsioon!H107)</f>
        <v/>
      </c>
      <c r="G105" s="23" t="str">
        <f>IF(Eksplikatsioon!J107=0,"",Eksplikatsioon!J107)</f>
        <v>Ainukasutuses pind</v>
      </c>
      <c r="H105" s="23" t="str">
        <f>IF(Eksplikatsioon!K107=0,"",Eksplikatsioon!K107)</f>
        <v>Riigi Kinnisvara AS</v>
      </c>
      <c r="I105" s="23" t="str">
        <f>IF(Eksplikatsioon!L107=0,"",Eksplikatsioon!L107)</f>
        <v>TARTU851_11</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02</v>
      </c>
      <c r="B106" s="56" t="str">
        <f>IF(Eksplikatsioon!B108=0,"",Eksplikatsioon!B108)</f>
        <v>216</v>
      </c>
      <c r="C106" s="23" t="str">
        <f>IF(Eksplikatsioon!C108=0,"",Eksplikatsioon!C108)</f>
        <v>ÜÜRITAV PIND</v>
      </c>
      <c r="D106" s="23" t="str">
        <f>IF(Eksplikatsioon!D108=0,"",Eksplikatsioon!D108)</f>
        <v>Töökoda</v>
      </c>
      <c r="E106" s="54">
        <f>IF(Eksplikatsioon!F108=0,"",Eksplikatsioon!F108)</f>
        <v>47.7</v>
      </c>
      <c r="F106" s="23" t="str">
        <f>IF(Eksplikatsioon!H108=0,"",Eksplikatsioon!H108)</f>
        <v/>
      </c>
      <c r="G106" s="23" t="str">
        <f>IF(Eksplikatsioon!J108=0,"",Eksplikatsioon!J108)</f>
        <v>Ainukasutuses pind</v>
      </c>
      <c r="H106" s="23" t="str">
        <f>IF(Eksplikatsioon!K108=0,"",Eksplikatsioon!K108)</f>
        <v>Riigi Kinnisvara AS</v>
      </c>
      <c r="I106" s="23" t="str">
        <f>IF(Eksplikatsioon!L108=0,"",Eksplikatsioon!L108)</f>
        <v>TARTU851_11</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02</v>
      </c>
      <c r="B107" s="56" t="str">
        <f>IF(Eksplikatsioon!B109=0,"",Eksplikatsioon!B109)</f>
        <v>217</v>
      </c>
      <c r="C107" s="23" t="str">
        <f>IF(Eksplikatsioon!C109=0,"",Eksplikatsioon!C109)</f>
        <v>ÜÜRITAV PIND</v>
      </c>
      <c r="D107" s="23" t="str">
        <f>IF(Eksplikatsioon!D109=0,"",Eksplikatsioon!D109)</f>
        <v>Nõupidamise ruum</v>
      </c>
      <c r="E107" s="54">
        <f>IF(Eksplikatsioon!F109=0,"",Eksplikatsioon!F109)</f>
        <v>46.9</v>
      </c>
      <c r="F107" s="23" t="str">
        <f>IF(Eksplikatsioon!H109=0,"",Eksplikatsioon!H109)</f>
        <v/>
      </c>
      <c r="G107" s="23" t="str">
        <f>IF(Eksplikatsioon!J109=0,"",Eksplikatsioon!J109)</f>
        <v>Ainukasutuses pind</v>
      </c>
      <c r="H107" s="23" t="str">
        <f>IF(Eksplikatsioon!K109=0,"",Eksplikatsioon!K109)</f>
        <v>Riigi Kinnisvara AS</v>
      </c>
      <c r="I107" s="23" t="str">
        <f>IF(Eksplikatsioon!L109=0,"",Eksplikatsioon!L109)</f>
        <v>TARTU851_11</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02</v>
      </c>
      <c r="B108" s="56" t="str">
        <f>IF(Eksplikatsioon!B110=0,"",Eksplikatsioon!B110)</f>
        <v>218</v>
      </c>
      <c r="C108" s="23" t="str">
        <f>IF(Eksplikatsioon!C110=0,"",Eksplikatsioon!C110)</f>
        <v>ÜÜRITAV PIND</v>
      </c>
      <c r="D108" s="23" t="str">
        <f>IF(Eksplikatsioon!D110=0,"",Eksplikatsioon!D110)</f>
        <v>Garderoob</v>
      </c>
      <c r="E108" s="54">
        <f>IF(Eksplikatsioon!F110=0,"",Eksplikatsioon!F110)</f>
        <v>23.8</v>
      </c>
      <c r="F108" s="23" t="str">
        <f>IF(Eksplikatsioon!H110=0,"",Eksplikatsioon!H110)</f>
        <v/>
      </c>
      <c r="G108" s="23" t="str">
        <f>IF(Eksplikatsioon!J110=0,"",Eksplikatsioon!J110)</f>
        <v>Ainukasutuses pind</v>
      </c>
      <c r="H108" s="23" t="str">
        <f>IF(Eksplikatsioon!K110=0,"",Eksplikatsioon!K110)</f>
        <v>Riigi Kinnisvara AS</v>
      </c>
      <c r="I108" s="23" t="str">
        <f>IF(Eksplikatsioon!L110=0,"",Eksplikatsioon!L110)</f>
        <v>TARTU851_11</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02</v>
      </c>
      <c r="B109" s="56" t="str">
        <f>IF(Eksplikatsioon!B111=0,"",Eksplikatsioon!B111)</f>
        <v>219</v>
      </c>
      <c r="C109" s="23" t="str">
        <f>IF(Eksplikatsioon!C111=0,"",Eksplikatsioon!C111)</f>
        <v>ÜÜRITAV PIND</v>
      </c>
      <c r="D109" s="23" t="str">
        <f>IF(Eksplikatsioon!D111=0,"",Eksplikatsioon!D111)</f>
        <v>Töökoda</v>
      </c>
      <c r="E109" s="54">
        <f>IF(Eksplikatsioon!F111=0,"",Eksplikatsioon!F111)</f>
        <v>143.19999999999999</v>
      </c>
      <c r="F109" s="23" t="str">
        <f>IF(Eksplikatsioon!H111=0,"",Eksplikatsioon!H111)</f>
        <v/>
      </c>
      <c r="G109" s="23" t="str">
        <f>IF(Eksplikatsioon!J111=0,"",Eksplikatsioon!J111)</f>
        <v>Ainukasutuses pind</v>
      </c>
      <c r="H109" s="23" t="str">
        <f>IF(Eksplikatsioon!K111=0,"",Eksplikatsioon!K111)</f>
        <v>Riigi Kinnisvara AS</v>
      </c>
      <c r="I109" s="23" t="str">
        <f>IF(Eksplikatsioon!L111=0,"",Eksplikatsioon!L111)</f>
        <v>TARTU851_11</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02</v>
      </c>
      <c r="B110" s="56" t="str">
        <f>IF(Eksplikatsioon!B112=0,"",Eksplikatsioon!B112)</f>
        <v>220</v>
      </c>
      <c r="C110" s="23" t="str">
        <f>IF(Eksplikatsioon!C112=0,"",Eksplikatsioon!C112)</f>
        <v>ÜÜRITAV PIND</v>
      </c>
      <c r="D110" s="23" t="str">
        <f>IF(Eksplikatsioon!D112=0,"",Eksplikatsioon!D112)</f>
        <v>Nõupidamise ruum</v>
      </c>
      <c r="E110" s="54">
        <f>IF(Eksplikatsioon!F112=0,"",Eksplikatsioon!F112)</f>
        <v>17</v>
      </c>
      <c r="F110" s="23" t="str">
        <f>IF(Eksplikatsioon!H112=0,"",Eksplikatsioon!H112)</f>
        <v/>
      </c>
      <c r="G110" s="23" t="str">
        <f>IF(Eksplikatsioon!J112=0,"",Eksplikatsioon!J112)</f>
        <v>Ainukasutuses pind</v>
      </c>
      <c r="H110" s="23" t="str">
        <f>IF(Eksplikatsioon!K112=0,"",Eksplikatsioon!K112)</f>
        <v>Riigi Kinnisvara AS</v>
      </c>
      <c r="I110" s="23" t="str">
        <f>IF(Eksplikatsioon!L112=0,"",Eksplikatsioon!L112)</f>
        <v>TARTU851_11</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02</v>
      </c>
      <c r="B111" s="56" t="str">
        <f>IF(Eksplikatsioon!B113=0,"",Eksplikatsioon!B113)</f>
        <v>221</v>
      </c>
      <c r="C111" s="23" t="str">
        <f>IF(Eksplikatsioon!C113=0,"",Eksplikatsioon!C113)</f>
        <v>ÜÜRITAV PIND</v>
      </c>
      <c r="D111" s="23" t="str">
        <f>IF(Eksplikatsioon!D113=0,"",Eksplikatsioon!D113)</f>
        <v>Töökoda</v>
      </c>
      <c r="E111" s="54">
        <f>IF(Eksplikatsioon!F113=0,"",Eksplikatsioon!F113)</f>
        <v>53.6</v>
      </c>
      <c r="F111" s="23" t="str">
        <f>IF(Eksplikatsioon!H113=0,"",Eksplikatsioon!H113)</f>
        <v/>
      </c>
      <c r="G111" s="23" t="str">
        <f>IF(Eksplikatsioon!J113=0,"",Eksplikatsioon!J113)</f>
        <v>Ainukasutuses pind</v>
      </c>
      <c r="H111" s="23" t="str">
        <f>IF(Eksplikatsioon!K113=0,"",Eksplikatsioon!K113)</f>
        <v>Riigi Kinnisvara AS</v>
      </c>
      <c r="I111" s="23" t="str">
        <f>IF(Eksplikatsioon!L113=0,"",Eksplikatsioon!L113)</f>
        <v>TARTU851_11</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02</v>
      </c>
      <c r="B112" s="56" t="str">
        <f>IF(Eksplikatsioon!B114=0,"",Eksplikatsioon!B114)</f>
        <v>222</v>
      </c>
      <c r="C112" s="23" t="str">
        <f>IF(Eksplikatsioon!C114=0,"",Eksplikatsioon!C114)</f>
        <v>ÜÜRITAV PIND</v>
      </c>
      <c r="D112" s="23" t="str">
        <f>IF(Eksplikatsioon!D114=0,"",Eksplikatsioon!D114)</f>
        <v>Töökoda</v>
      </c>
      <c r="E112" s="54">
        <f>IF(Eksplikatsioon!F114=0,"",Eksplikatsioon!F114)</f>
        <v>80.400000000000006</v>
      </c>
      <c r="F112" s="23" t="str">
        <f>IF(Eksplikatsioon!H114=0,"",Eksplikatsioon!H114)</f>
        <v/>
      </c>
      <c r="G112" s="23" t="str">
        <f>IF(Eksplikatsioon!J114=0,"",Eksplikatsioon!J114)</f>
        <v>Ainukasutuses pind</v>
      </c>
      <c r="H112" s="23" t="str">
        <f>IF(Eksplikatsioon!K114=0,"",Eksplikatsioon!K114)</f>
        <v>Riigi Kinnisvara AS</v>
      </c>
      <c r="I112" s="23" t="str">
        <f>IF(Eksplikatsioon!L114=0,"",Eksplikatsioon!L114)</f>
        <v>TARTU851_11</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02</v>
      </c>
      <c r="B113" s="56" t="str">
        <f>IF(Eksplikatsioon!B115=0,"",Eksplikatsioon!B115)</f>
        <v>223</v>
      </c>
      <c r="C113" s="23" t="str">
        <f>IF(Eksplikatsioon!C115=0,"",Eksplikatsioon!C115)</f>
        <v>ÜÜRITAV PIND</v>
      </c>
      <c r="D113" s="23" t="str">
        <f>IF(Eksplikatsioon!D115=0,"",Eksplikatsioon!D115)</f>
        <v>Töökoda</v>
      </c>
      <c r="E113" s="54">
        <f>IF(Eksplikatsioon!F115=0,"",Eksplikatsioon!F115)</f>
        <v>85.4</v>
      </c>
      <c r="F113" s="23" t="str">
        <f>IF(Eksplikatsioon!H115=0,"",Eksplikatsioon!H115)</f>
        <v/>
      </c>
      <c r="G113" s="23" t="str">
        <f>IF(Eksplikatsioon!J115=0,"",Eksplikatsioon!J115)</f>
        <v>Ainukasutuses pind</v>
      </c>
      <c r="H113" s="23" t="str">
        <f>IF(Eksplikatsioon!K115=0,"",Eksplikatsioon!K115)</f>
        <v>Riigi Kinnisvara AS</v>
      </c>
      <c r="I113" s="23" t="str">
        <f>IF(Eksplikatsioon!L115=0,"",Eksplikatsioon!L115)</f>
        <v>TARTU851_11</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02</v>
      </c>
      <c r="B114" s="56" t="str">
        <f>IF(Eksplikatsioon!B116=0,"",Eksplikatsioon!B116)</f>
        <v>224</v>
      </c>
      <c r="C114" s="23" t="str">
        <f>IF(Eksplikatsioon!C116=0,"",Eksplikatsioon!C116)</f>
        <v>ÜÜRITAV PIND</v>
      </c>
      <c r="D114" s="23" t="str">
        <f>IF(Eksplikatsioon!D116=0,"",Eksplikatsioon!D116)</f>
        <v>Koridor</v>
      </c>
      <c r="E114" s="54">
        <f>IF(Eksplikatsioon!F116=0,"",Eksplikatsioon!F116)</f>
        <v>5.9</v>
      </c>
      <c r="F114" s="23" t="str">
        <f>IF(Eksplikatsioon!H116=0,"",Eksplikatsioon!H116)</f>
        <v/>
      </c>
      <c r="G114" s="23" t="str">
        <f>IF(Eksplikatsioon!J116=0,"",Eksplikatsioon!J116)</f>
        <v>Ainukasutuses pind</v>
      </c>
      <c r="H114" s="23" t="str">
        <f>IF(Eksplikatsioon!K116=0,"",Eksplikatsioon!K116)</f>
        <v>Riigi Kinnisvara AS</v>
      </c>
      <c r="I114" s="23" t="str">
        <f>IF(Eksplikatsioon!L116=0,"",Eksplikatsioon!L116)</f>
        <v>TARTU851_11</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02</v>
      </c>
      <c r="B115" s="56" t="str">
        <f>IF(Eksplikatsioon!B117=0,"",Eksplikatsioon!B117)</f>
        <v>225</v>
      </c>
      <c r="C115" s="23" t="str">
        <f>IF(Eksplikatsioon!C117=0,"",Eksplikatsioon!C117)</f>
        <v>ÜÜRITAV PIND</v>
      </c>
      <c r="D115" s="23" t="str">
        <f>IF(Eksplikatsioon!D117=0,"",Eksplikatsioon!D117)</f>
        <v>Koridor</v>
      </c>
      <c r="E115" s="54">
        <f>IF(Eksplikatsioon!F117=0,"",Eksplikatsioon!F117)</f>
        <v>53.3</v>
      </c>
      <c r="F115" s="23" t="str">
        <f>IF(Eksplikatsioon!H117=0,"",Eksplikatsioon!H117)</f>
        <v/>
      </c>
      <c r="G115" s="23" t="str">
        <f>IF(Eksplikatsioon!J117=0,"",Eksplikatsioon!J117)</f>
        <v>Ainukasutuses pind</v>
      </c>
      <c r="H115" s="23" t="str">
        <f>IF(Eksplikatsioon!K117=0,"",Eksplikatsioon!K117)</f>
        <v>Riigi Kinnisvara AS</v>
      </c>
      <c r="I115" s="23" t="str">
        <f>IF(Eksplikatsioon!L117=0,"",Eksplikatsioon!L117)</f>
        <v>TARTU851_11</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02</v>
      </c>
      <c r="B116" s="56" t="str">
        <f>IF(Eksplikatsioon!B118=0,"",Eksplikatsioon!B118)</f>
        <v>226</v>
      </c>
      <c r="C116" s="23" t="str">
        <f>IF(Eksplikatsioon!C118=0,"",Eksplikatsioon!C118)</f>
        <v>ÜÜRITAV PIND</v>
      </c>
      <c r="D116" s="23" t="str">
        <f>IF(Eksplikatsioon!D118=0,"",Eksplikatsioon!D118)</f>
        <v>Koridor</v>
      </c>
      <c r="E116" s="54">
        <f>IF(Eksplikatsioon!F118=0,"",Eksplikatsioon!F118)</f>
        <v>5.9</v>
      </c>
      <c r="F116" s="23" t="str">
        <f>IF(Eksplikatsioon!H118=0,"",Eksplikatsioon!H118)</f>
        <v/>
      </c>
      <c r="G116" s="23" t="str">
        <f>IF(Eksplikatsioon!J118=0,"",Eksplikatsioon!J118)</f>
        <v>Ainukasutuses pind</v>
      </c>
      <c r="H116" s="23" t="str">
        <f>IF(Eksplikatsioon!K118=0,"",Eksplikatsioon!K118)</f>
        <v>Riigi Kinnisvara AS</v>
      </c>
      <c r="I116" s="23" t="str">
        <f>IF(Eksplikatsioon!L118=0,"",Eksplikatsioon!L118)</f>
        <v>TARTU851_11</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02</v>
      </c>
      <c r="B117" s="56" t="str">
        <f>IF(Eksplikatsioon!B119=0,"",Eksplikatsioon!B119)</f>
        <v>227</v>
      </c>
      <c r="C117" s="23" t="str">
        <f>IF(Eksplikatsioon!C119=0,"",Eksplikatsioon!C119)</f>
        <v>ÜÜRITAV PIND</v>
      </c>
      <c r="D117" s="23" t="str">
        <f>IF(Eksplikatsioon!D119=0,"",Eksplikatsioon!D119)</f>
        <v>Koristus- ja hooldusruum</v>
      </c>
      <c r="E117" s="54">
        <f>IF(Eksplikatsioon!F119=0,"",Eksplikatsioon!F119)</f>
        <v>8.4</v>
      </c>
      <c r="F117" s="23" t="str">
        <f>IF(Eksplikatsioon!H119=0,"",Eksplikatsioon!H119)</f>
        <v/>
      </c>
      <c r="G117" s="23" t="str">
        <f>IF(Eksplikatsioon!J119=0,"",Eksplikatsioon!J119)</f>
        <v>Ainukasutuses pind</v>
      </c>
      <c r="H117" s="23" t="str">
        <f>IF(Eksplikatsioon!K119=0,"",Eksplikatsioon!K119)</f>
        <v>Riigi Kinnisvara AS</v>
      </c>
      <c r="I117" s="23" t="str">
        <f>IF(Eksplikatsioon!L119=0,"",Eksplikatsioon!L119)</f>
        <v>TARTU851_11</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02</v>
      </c>
      <c r="B118" s="56" t="str">
        <f>IF(Eksplikatsioon!B120=0,"",Eksplikatsioon!B120)</f>
        <v>228</v>
      </c>
      <c r="C118" s="23" t="str">
        <f>IF(Eksplikatsioon!C120=0,"",Eksplikatsioon!C120)</f>
        <v>ÜÜRITAV PIND</v>
      </c>
      <c r="D118" s="23" t="str">
        <f>IF(Eksplikatsioon!D120=0,"",Eksplikatsioon!D120)</f>
        <v>Kabinet/Büroo</v>
      </c>
      <c r="E118" s="54">
        <f>IF(Eksplikatsioon!F120=0,"",Eksplikatsioon!F120)</f>
        <v>78.900000000000006</v>
      </c>
      <c r="F118" s="23" t="str">
        <f>IF(Eksplikatsioon!H120=0,"",Eksplikatsioon!H120)</f>
        <v/>
      </c>
      <c r="G118" s="23" t="str">
        <f>IF(Eksplikatsioon!J120=0,"",Eksplikatsioon!J120)</f>
        <v>Ainukasutuses pind</v>
      </c>
      <c r="H118" s="23" t="str">
        <f>IF(Eksplikatsioon!K120=0,"",Eksplikatsioon!K120)</f>
        <v>Riigi Kinnisvara AS</v>
      </c>
      <c r="I118" s="23" t="str">
        <f>IF(Eksplikatsioon!L120=0,"",Eksplikatsioon!L120)</f>
        <v>TARTU851_11</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02</v>
      </c>
      <c r="B119" s="56" t="str">
        <f>IF(Eksplikatsioon!B121=0,"",Eksplikatsioon!B121)</f>
        <v>229</v>
      </c>
      <c r="C119" s="23" t="str">
        <f>IF(Eksplikatsioon!C121=0,"",Eksplikatsioon!C121)</f>
        <v>ÜÜRITAV PIND</v>
      </c>
      <c r="D119" s="23" t="str">
        <f>IF(Eksplikatsioon!D121=0,"",Eksplikatsioon!D121)</f>
        <v>Nõupidamise ruum</v>
      </c>
      <c r="E119" s="54">
        <f>IF(Eksplikatsioon!F121=0,"",Eksplikatsioon!F121)</f>
        <v>9</v>
      </c>
      <c r="F119" s="23" t="str">
        <f>IF(Eksplikatsioon!H121=0,"",Eksplikatsioon!H121)</f>
        <v/>
      </c>
      <c r="G119" s="23" t="str">
        <f>IF(Eksplikatsioon!J121=0,"",Eksplikatsioon!J121)</f>
        <v>Ainukasutuses pind</v>
      </c>
      <c r="H119" s="23" t="str">
        <f>IF(Eksplikatsioon!K121=0,"",Eksplikatsioon!K121)</f>
        <v>Riigi Kinnisvara AS</v>
      </c>
      <c r="I119" s="23" t="str">
        <f>IF(Eksplikatsioon!L121=0,"",Eksplikatsioon!L121)</f>
        <v>TARTU851_11</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02</v>
      </c>
      <c r="B120" s="56" t="str">
        <f>IF(Eksplikatsioon!B122=0,"",Eksplikatsioon!B122)</f>
        <v>230</v>
      </c>
      <c r="C120" s="23" t="str">
        <f>IF(Eksplikatsioon!C122=0,"",Eksplikatsioon!C122)</f>
        <v>ÜÜRITAV PIND</v>
      </c>
      <c r="D120" s="23" t="str">
        <f>IF(Eksplikatsioon!D122=0,"",Eksplikatsioon!D122)</f>
        <v>Töökoda</v>
      </c>
      <c r="E120" s="54">
        <f>IF(Eksplikatsioon!F122=0,"",Eksplikatsioon!F122)</f>
        <v>12</v>
      </c>
      <c r="F120" s="23" t="str">
        <f>IF(Eksplikatsioon!H122=0,"",Eksplikatsioon!H122)</f>
        <v/>
      </c>
      <c r="G120" s="23" t="str">
        <f>IF(Eksplikatsioon!J122=0,"",Eksplikatsioon!J122)</f>
        <v>Ainukasutuses pind</v>
      </c>
      <c r="H120" s="23" t="str">
        <f>IF(Eksplikatsioon!K122=0,"",Eksplikatsioon!K122)</f>
        <v>Riigi Kinnisvara AS</v>
      </c>
      <c r="I120" s="23" t="str">
        <f>IF(Eksplikatsioon!L122=0,"",Eksplikatsioon!L122)</f>
        <v>TARTU851_11</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02</v>
      </c>
      <c r="B121" s="56" t="str">
        <f>IF(Eksplikatsioon!B123=0,"",Eksplikatsioon!B123)</f>
        <v>231</v>
      </c>
      <c r="C121" s="23" t="str">
        <f>IF(Eksplikatsioon!C123=0,"",Eksplikatsioon!C123)</f>
        <v>ÜÜRITAV PIND</v>
      </c>
      <c r="D121" s="23" t="str">
        <f>IF(Eksplikatsioon!D123=0,"",Eksplikatsioon!D123)</f>
        <v>Töökoda</v>
      </c>
      <c r="E121" s="54">
        <f>IF(Eksplikatsioon!F123=0,"",Eksplikatsioon!F123)</f>
        <v>11.8</v>
      </c>
      <c r="F121" s="23" t="str">
        <f>IF(Eksplikatsioon!H123=0,"",Eksplikatsioon!H123)</f>
        <v/>
      </c>
      <c r="G121" s="23" t="str">
        <f>IF(Eksplikatsioon!J123=0,"",Eksplikatsioon!J123)</f>
        <v>Ainukasutuses pind</v>
      </c>
      <c r="H121" s="23" t="str">
        <f>IF(Eksplikatsioon!K123=0,"",Eksplikatsioon!K123)</f>
        <v>Riigi Kinnisvara AS</v>
      </c>
      <c r="I121" s="23" t="str">
        <f>IF(Eksplikatsioon!L123=0,"",Eksplikatsioon!L123)</f>
        <v>TARTU851_11</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02</v>
      </c>
      <c r="B122" s="56" t="str">
        <f>IF(Eksplikatsioon!B124=0,"",Eksplikatsioon!B124)</f>
        <v>232</v>
      </c>
      <c r="C122" s="23" t="str">
        <f>IF(Eksplikatsioon!C124=0,"",Eksplikatsioon!C124)</f>
        <v>ÜÜRITAV PIND</v>
      </c>
      <c r="D122" s="23" t="str">
        <f>IF(Eksplikatsioon!D124=0,"",Eksplikatsioon!D124)</f>
        <v>Nõupidamise ruum</v>
      </c>
      <c r="E122" s="54">
        <f>IF(Eksplikatsioon!F124=0,"",Eksplikatsioon!F124)</f>
        <v>7.7</v>
      </c>
      <c r="F122" s="23" t="str">
        <f>IF(Eksplikatsioon!H124=0,"",Eksplikatsioon!H124)</f>
        <v/>
      </c>
      <c r="G122" s="23" t="str">
        <f>IF(Eksplikatsioon!J124=0,"",Eksplikatsioon!J124)</f>
        <v>Ainukasutuses pind</v>
      </c>
      <c r="H122" s="23" t="str">
        <f>IF(Eksplikatsioon!K124=0,"",Eksplikatsioon!K124)</f>
        <v>Riigi Kinnisvara AS</v>
      </c>
      <c r="I122" s="23" t="str">
        <f>IF(Eksplikatsioon!L124=0,"",Eksplikatsioon!L124)</f>
        <v>TARTU851_11</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02</v>
      </c>
      <c r="B123" s="56" t="str">
        <f>IF(Eksplikatsioon!B125=0,"",Eksplikatsioon!B125)</f>
        <v>233</v>
      </c>
      <c r="C123" s="23" t="str">
        <f>IF(Eksplikatsioon!C125=0,"",Eksplikatsioon!C125)</f>
        <v>ÜÜRITAV PIND</v>
      </c>
      <c r="D123" s="23" t="str">
        <f>IF(Eksplikatsioon!D125=0,"",Eksplikatsioon!D125)</f>
        <v>Töökoda</v>
      </c>
      <c r="E123" s="54">
        <f>IF(Eksplikatsioon!F125=0,"",Eksplikatsioon!F125)</f>
        <v>12.3</v>
      </c>
      <c r="F123" s="23" t="str">
        <f>IF(Eksplikatsioon!H125=0,"",Eksplikatsioon!H125)</f>
        <v/>
      </c>
      <c r="G123" s="23" t="str">
        <f>IF(Eksplikatsioon!J125=0,"",Eksplikatsioon!J125)</f>
        <v>Ainukasutuses pind</v>
      </c>
      <c r="H123" s="23" t="str">
        <f>IF(Eksplikatsioon!K125=0,"",Eksplikatsioon!K125)</f>
        <v>Riigi Kinnisvara AS</v>
      </c>
      <c r="I123" s="23" t="str">
        <f>IF(Eksplikatsioon!L125=0,"",Eksplikatsioon!L125)</f>
        <v>TARTU851_11</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02</v>
      </c>
      <c r="B124" s="56" t="str">
        <f>IF(Eksplikatsioon!B126=0,"",Eksplikatsioon!B126)</f>
        <v>234</v>
      </c>
      <c r="C124" s="23" t="str">
        <f>IF(Eksplikatsioon!C126=0,"",Eksplikatsioon!C126)</f>
        <v>ÜÜRITAV PIND</v>
      </c>
      <c r="D124" s="23" t="str">
        <f>IF(Eksplikatsioon!D126=0,"",Eksplikatsioon!D126)</f>
        <v>Töökoda</v>
      </c>
      <c r="E124" s="54">
        <f>IF(Eksplikatsioon!F126=0,"",Eksplikatsioon!F126)</f>
        <v>17.2</v>
      </c>
      <c r="F124" s="23" t="str">
        <f>IF(Eksplikatsioon!H126=0,"",Eksplikatsioon!H126)</f>
        <v/>
      </c>
      <c r="G124" s="23" t="str">
        <f>IF(Eksplikatsioon!J126=0,"",Eksplikatsioon!J126)</f>
        <v>Ainukasutuses pind</v>
      </c>
      <c r="H124" s="23" t="str">
        <f>IF(Eksplikatsioon!K126=0,"",Eksplikatsioon!K126)</f>
        <v>Riigi Kinnisvara AS</v>
      </c>
      <c r="I124" s="23" t="str">
        <f>IF(Eksplikatsioon!L126=0,"",Eksplikatsioon!L126)</f>
        <v>TARTU851_11</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02</v>
      </c>
      <c r="B125" s="56" t="str">
        <f>IF(Eksplikatsioon!B127=0,"",Eksplikatsioon!B127)</f>
        <v>235</v>
      </c>
      <c r="C125" s="23" t="str">
        <f>IF(Eksplikatsioon!C127=0,"",Eksplikatsioon!C127)</f>
        <v>ÜÜRITAV PIND</v>
      </c>
      <c r="D125" s="23" t="str">
        <f>IF(Eksplikatsioon!D127=0,"",Eksplikatsioon!D127)</f>
        <v>Server</v>
      </c>
      <c r="E125" s="54">
        <f>IF(Eksplikatsioon!F127=0,"",Eksplikatsioon!F127)</f>
        <v>5.7</v>
      </c>
      <c r="F125" s="23" t="str">
        <f>IF(Eksplikatsioon!H127=0,"",Eksplikatsioon!H127)</f>
        <v/>
      </c>
      <c r="G125" s="23" t="str">
        <f>IF(Eksplikatsioon!J127=0,"",Eksplikatsioon!J127)</f>
        <v>Ainukasutuses pind</v>
      </c>
      <c r="H125" s="23" t="str">
        <f>IF(Eksplikatsioon!K127=0,"",Eksplikatsioon!K127)</f>
        <v>Riigi Kinnisvara AS</v>
      </c>
      <c r="I125" s="23" t="str">
        <f>IF(Eksplikatsioon!L127=0,"",Eksplikatsioon!L127)</f>
        <v>TARTU851_11</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02</v>
      </c>
      <c r="B126" s="56" t="str">
        <f>IF(Eksplikatsioon!B128=0,"",Eksplikatsioon!B128)</f>
        <v>236</v>
      </c>
      <c r="C126" s="23" t="str">
        <f>IF(Eksplikatsioon!C128=0,"",Eksplikatsioon!C128)</f>
        <v>ÜÜRITAV PIND</v>
      </c>
      <c r="D126" s="23" t="str">
        <f>IF(Eksplikatsioon!D128=0,"",Eksplikatsioon!D128)</f>
        <v>Töökoda</v>
      </c>
      <c r="E126" s="54">
        <f>IF(Eksplikatsioon!F128=0,"",Eksplikatsioon!F128)</f>
        <v>24.1</v>
      </c>
      <c r="F126" s="23" t="str">
        <f>IF(Eksplikatsioon!H128=0,"",Eksplikatsioon!H128)</f>
        <v/>
      </c>
      <c r="G126" s="23" t="str">
        <f>IF(Eksplikatsioon!J128=0,"",Eksplikatsioon!J128)</f>
        <v>Ainukasutuses pind</v>
      </c>
      <c r="H126" s="23" t="str">
        <f>IF(Eksplikatsioon!K128=0,"",Eksplikatsioon!K128)</f>
        <v>Riigi Kinnisvara AS</v>
      </c>
      <c r="I126" s="23" t="str">
        <f>IF(Eksplikatsioon!L128=0,"",Eksplikatsioon!L128)</f>
        <v>TARTU851_11</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02</v>
      </c>
      <c r="B127" s="56" t="str">
        <f>IF(Eksplikatsioon!B129=0,"",Eksplikatsioon!B129)</f>
        <v>237</v>
      </c>
      <c r="C127" s="23" t="str">
        <f>IF(Eksplikatsioon!C129=0,"",Eksplikatsioon!C129)</f>
        <v>ÜÜRITAV PIND</v>
      </c>
      <c r="D127" s="23" t="str">
        <f>IF(Eksplikatsioon!D129=0,"",Eksplikatsioon!D129)</f>
        <v>Eesruum</v>
      </c>
      <c r="E127" s="54">
        <f>IF(Eksplikatsioon!F129=0,"",Eksplikatsioon!F129)</f>
        <v>7.2</v>
      </c>
      <c r="F127" s="23" t="str">
        <f>IF(Eksplikatsioon!H129=0,"",Eksplikatsioon!H129)</f>
        <v/>
      </c>
      <c r="G127" s="23" t="str">
        <f>IF(Eksplikatsioon!J129=0,"",Eksplikatsioon!J129)</f>
        <v>Ainukasutuses pind</v>
      </c>
      <c r="H127" s="23" t="str">
        <f>IF(Eksplikatsioon!K129=0,"",Eksplikatsioon!K129)</f>
        <v>Riigi Kinnisvara AS</v>
      </c>
      <c r="I127" s="23" t="str">
        <f>IF(Eksplikatsioon!L129=0,"",Eksplikatsioon!L129)</f>
        <v>TARTU851_11</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02</v>
      </c>
      <c r="B128" s="56" t="str">
        <f>IF(Eksplikatsioon!B130=0,"",Eksplikatsioon!B130)</f>
        <v>238</v>
      </c>
      <c r="C128" s="23" t="str">
        <f>IF(Eksplikatsioon!C130=0,"",Eksplikatsioon!C130)</f>
        <v>ÜÜRITAV PIND</v>
      </c>
      <c r="D128" s="23" t="str">
        <f>IF(Eksplikatsioon!D130=0,"",Eksplikatsioon!D130)</f>
        <v>WC</v>
      </c>
      <c r="E128" s="54">
        <f>IF(Eksplikatsioon!F130=0,"",Eksplikatsioon!F130)</f>
        <v>1.4</v>
      </c>
      <c r="F128" s="23" t="str">
        <f>IF(Eksplikatsioon!H130=0,"",Eksplikatsioon!H130)</f>
        <v/>
      </c>
      <c r="G128" s="23" t="str">
        <f>IF(Eksplikatsioon!J130=0,"",Eksplikatsioon!J130)</f>
        <v>Ainukasutuses pind</v>
      </c>
      <c r="H128" s="23" t="str">
        <f>IF(Eksplikatsioon!K130=0,"",Eksplikatsioon!K130)</f>
        <v>Riigi Kinnisvara AS</v>
      </c>
      <c r="I128" s="23" t="str">
        <f>IF(Eksplikatsioon!L130=0,"",Eksplikatsioon!L130)</f>
        <v>TARTU851_11</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02</v>
      </c>
      <c r="B129" s="56" t="str">
        <f>IF(Eksplikatsioon!B131=0,"",Eksplikatsioon!B131)</f>
        <v>239</v>
      </c>
      <c r="C129" s="23" t="str">
        <f>IF(Eksplikatsioon!C131=0,"",Eksplikatsioon!C131)</f>
        <v>ÜÜRITAV PIND</v>
      </c>
      <c r="D129" s="23" t="str">
        <f>IF(Eksplikatsioon!D131=0,"",Eksplikatsioon!D131)</f>
        <v>WC</v>
      </c>
      <c r="E129" s="54">
        <f>IF(Eksplikatsioon!F131=0,"",Eksplikatsioon!F131)</f>
        <v>1.4</v>
      </c>
      <c r="F129" s="23" t="str">
        <f>IF(Eksplikatsioon!H131=0,"",Eksplikatsioon!H131)</f>
        <v/>
      </c>
      <c r="G129" s="23" t="str">
        <f>IF(Eksplikatsioon!J131=0,"",Eksplikatsioon!J131)</f>
        <v>Ainukasutuses pind</v>
      </c>
      <c r="H129" s="23" t="str">
        <f>IF(Eksplikatsioon!K131=0,"",Eksplikatsioon!K131)</f>
        <v>Riigi Kinnisvara AS</v>
      </c>
      <c r="I129" s="23" t="str">
        <f>IF(Eksplikatsioon!L131=0,"",Eksplikatsioon!L131)</f>
        <v>TARTU851_11</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02</v>
      </c>
      <c r="B130" s="56" t="str">
        <f>IF(Eksplikatsioon!B132=0,"",Eksplikatsioon!B132)</f>
        <v>240</v>
      </c>
      <c r="C130" s="23" t="str">
        <f>IF(Eksplikatsioon!C132=0,"",Eksplikatsioon!C132)</f>
        <v>ÜÜRITAV PIND</v>
      </c>
      <c r="D130" s="23" t="str">
        <f>IF(Eksplikatsioon!D132=0,"",Eksplikatsioon!D132)</f>
        <v>WC</v>
      </c>
      <c r="E130" s="54">
        <f>IF(Eksplikatsioon!F132=0,"",Eksplikatsioon!F132)</f>
        <v>1.4</v>
      </c>
      <c r="F130" s="23" t="str">
        <f>IF(Eksplikatsioon!H132=0,"",Eksplikatsioon!H132)</f>
        <v/>
      </c>
      <c r="G130" s="23" t="str">
        <f>IF(Eksplikatsioon!J132=0,"",Eksplikatsioon!J132)</f>
        <v>Ainukasutuses pind</v>
      </c>
      <c r="H130" s="23" t="str">
        <f>IF(Eksplikatsioon!K132=0,"",Eksplikatsioon!K132)</f>
        <v>Riigi Kinnisvara AS</v>
      </c>
      <c r="I130" s="23" t="str">
        <f>IF(Eksplikatsioon!L132=0,"",Eksplikatsioon!L132)</f>
        <v>TARTU851_11</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02</v>
      </c>
      <c r="B131" s="56" t="str">
        <f>IF(Eksplikatsioon!B133=0,"",Eksplikatsioon!B133)</f>
        <v>241</v>
      </c>
      <c r="C131" s="23" t="str">
        <f>IF(Eksplikatsioon!C133=0,"",Eksplikatsioon!C133)</f>
        <v>ÜÜRITAV PIND</v>
      </c>
      <c r="D131" s="23" t="str">
        <f>IF(Eksplikatsioon!D133=0,"",Eksplikatsioon!D133)</f>
        <v>WC</v>
      </c>
      <c r="E131" s="54">
        <f>IF(Eksplikatsioon!F133=0,"",Eksplikatsioon!F133)</f>
        <v>4</v>
      </c>
      <c r="F131" s="23" t="str">
        <f>IF(Eksplikatsioon!H133=0,"",Eksplikatsioon!H133)</f>
        <v/>
      </c>
      <c r="G131" s="23" t="str">
        <f>IF(Eksplikatsioon!J133=0,"",Eksplikatsioon!J133)</f>
        <v>Ainukasutuses pind</v>
      </c>
      <c r="H131" s="23" t="str">
        <f>IF(Eksplikatsioon!K133=0,"",Eksplikatsioon!K133)</f>
        <v>Riigi Kinnisvara AS</v>
      </c>
      <c r="I131" s="23" t="str">
        <f>IF(Eksplikatsioon!L133=0,"",Eksplikatsioon!L133)</f>
        <v>TARTU851_11</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02</v>
      </c>
      <c r="B132" s="56" t="str">
        <f>IF(Eksplikatsioon!B134=0,"",Eksplikatsioon!B134)</f>
        <v>242</v>
      </c>
      <c r="C132" s="23" t="str">
        <f>IF(Eksplikatsioon!C134=0,"",Eksplikatsioon!C134)</f>
        <v>ÜÜRITAV PIND</v>
      </c>
      <c r="D132" s="23" t="str">
        <f>IF(Eksplikatsioon!D134=0,"",Eksplikatsioon!D134)</f>
        <v>WC</v>
      </c>
      <c r="E132" s="54">
        <f>IF(Eksplikatsioon!F134=0,"",Eksplikatsioon!F134)</f>
        <v>3.2</v>
      </c>
      <c r="F132" s="23" t="str">
        <f>IF(Eksplikatsioon!H134=0,"",Eksplikatsioon!H134)</f>
        <v/>
      </c>
      <c r="G132" s="23" t="str">
        <f>IF(Eksplikatsioon!J134=0,"",Eksplikatsioon!J134)</f>
        <v>Ainukasutuses pind</v>
      </c>
      <c r="H132" s="23" t="str">
        <f>IF(Eksplikatsioon!K134=0,"",Eksplikatsioon!K134)</f>
        <v>Riigi Kinnisvara AS</v>
      </c>
      <c r="I132" s="23" t="str">
        <f>IF(Eksplikatsioon!L134=0,"",Eksplikatsioon!L134)</f>
        <v>TARTU851_11</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02</v>
      </c>
      <c r="B133" s="56" t="str">
        <f>IF(Eksplikatsioon!B135=0,"",Eksplikatsioon!B135)</f>
        <v>243</v>
      </c>
      <c r="C133" s="23" t="str">
        <f>IF(Eksplikatsioon!C135=0,"",Eksplikatsioon!C135)</f>
        <v>ÜÜRITAV PIND</v>
      </c>
      <c r="D133" s="23" t="str">
        <f>IF(Eksplikatsioon!D135=0,"",Eksplikatsioon!D135)</f>
        <v>WC</v>
      </c>
      <c r="E133" s="54">
        <f>IF(Eksplikatsioon!F135=0,"",Eksplikatsioon!F135)</f>
        <v>1.4</v>
      </c>
      <c r="F133" s="23" t="str">
        <f>IF(Eksplikatsioon!H135=0,"",Eksplikatsioon!H135)</f>
        <v/>
      </c>
      <c r="G133" s="23" t="str">
        <f>IF(Eksplikatsioon!J135=0,"",Eksplikatsioon!J135)</f>
        <v>Ainukasutuses pind</v>
      </c>
      <c r="H133" s="23" t="str">
        <f>IF(Eksplikatsioon!K135=0,"",Eksplikatsioon!K135)</f>
        <v>Riigi Kinnisvara AS</v>
      </c>
      <c r="I133" s="23" t="str">
        <f>IF(Eksplikatsioon!L135=0,"",Eksplikatsioon!L135)</f>
        <v>TARTU851_11</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02</v>
      </c>
      <c r="B134" s="56" t="str">
        <f>IF(Eksplikatsioon!B136=0,"",Eksplikatsioon!B136)</f>
        <v>244</v>
      </c>
      <c r="C134" s="23" t="str">
        <f>IF(Eksplikatsioon!C136=0,"",Eksplikatsioon!C136)</f>
        <v>ÜÜRITAV PIND</v>
      </c>
      <c r="D134" s="23" t="str">
        <f>IF(Eksplikatsioon!D136=0,"",Eksplikatsioon!D136)</f>
        <v>WC</v>
      </c>
      <c r="E134" s="54">
        <f>IF(Eksplikatsioon!F136=0,"",Eksplikatsioon!F136)</f>
        <v>1.4</v>
      </c>
      <c r="F134" s="23" t="str">
        <f>IF(Eksplikatsioon!H136=0,"",Eksplikatsioon!H136)</f>
        <v/>
      </c>
      <c r="G134" s="23" t="str">
        <f>IF(Eksplikatsioon!J136=0,"",Eksplikatsioon!J136)</f>
        <v>Ainukasutuses pind</v>
      </c>
      <c r="H134" s="23" t="str">
        <f>IF(Eksplikatsioon!K136=0,"",Eksplikatsioon!K136)</f>
        <v>Riigi Kinnisvara AS</v>
      </c>
      <c r="I134" s="23" t="str">
        <f>IF(Eksplikatsioon!L136=0,"",Eksplikatsioon!L136)</f>
        <v>TARTU851_11</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02</v>
      </c>
      <c r="B135" s="56" t="str">
        <f>IF(Eksplikatsioon!B137=0,"",Eksplikatsioon!B137)</f>
        <v>245</v>
      </c>
      <c r="C135" s="23" t="str">
        <f>IF(Eksplikatsioon!C137=0,"",Eksplikatsioon!C137)</f>
        <v>ÜÜRITAV PIND</v>
      </c>
      <c r="D135" s="23" t="str">
        <f>IF(Eksplikatsioon!D137=0,"",Eksplikatsioon!D137)</f>
        <v>WC</v>
      </c>
      <c r="E135" s="54">
        <f>IF(Eksplikatsioon!F137=0,"",Eksplikatsioon!F137)</f>
        <v>6.4</v>
      </c>
      <c r="F135" s="23" t="str">
        <f>IF(Eksplikatsioon!H137=0,"",Eksplikatsioon!H137)</f>
        <v/>
      </c>
      <c r="G135" s="23" t="str">
        <f>IF(Eksplikatsioon!J137=0,"",Eksplikatsioon!J137)</f>
        <v>Ainukasutuses pind</v>
      </c>
      <c r="H135" s="23" t="str">
        <f>IF(Eksplikatsioon!K137=0,"",Eksplikatsioon!K137)</f>
        <v>Riigi Kinnisvara AS</v>
      </c>
      <c r="I135" s="23" t="str">
        <f>IF(Eksplikatsioon!L137=0,"",Eksplikatsioon!L137)</f>
        <v>TARTU851_11</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02</v>
      </c>
      <c r="B136" s="56" t="str">
        <f>IF(Eksplikatsioon!B138=0,"",Eksplikatsioon!B138)</f>
        <v>246</v>
      </c>
      <c r="C136" s="23" t="str">
        <f>IF(Eksplikatsioon!C138=0,"",Eksplikatsioon!C138)</f>
        <v>ÜÜRITAV PIND</v>
      </c>
      <c r="D136" s="23" t="str">
        <f>IF(Eksplikatsioon!D138=0,"",Eksplikatsioon!D138)</f>
        <v>Lüüs</v>
      </c>
      <c r="E136" s="54">
        <f>IF(Eksplikatsioon!F138=0,"",Eksplikatsioon!F138)</f>
        <v>1.1000000000000001</v>
      </c>
      <c r="F136" s="23" t="str">
        <f>IF(Eksplikatsioon!H138=0,"",Eksplikatsioon!H138)</f>
        <v/>
      </c>
      <c r="G136" s="23" t="str">
        <f>IF(Eksplikatsioon!J138=0,"",Eksplikatsioon!J138)</f>
        <v>Ainukasutuses pind</v>
      </c>
      <c r="H136" s="23" t="str">
        <f>IF(Eksplikatsioon!K138=0,"",Eksplikatsioon!K138)</f>
        <v>Riigi Kinnisvara AS</v>
      </c>
      <c r="I136" s="23" t="str">
        <f>IF(Eksplikatsioon!L138=0,"",Eksplikatsioon!L138)</f>
        <v>TARTU851_11</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02</v>
      </c>
      <c r="B137" s="56" t="str">
        <f>IF(Eksplikatsioon!B139=0,"",Eksplikatsioon!B139)</f>
        <v>247</v>
      </c>
      <c r="C137" s="23" t="str">
        <f>IF(Eksplikatsioon!C139=0,"",Eksplikatsioon!C139)</f>
        <v>ÜÜRITAV PIND</v>
      </c>
      <c r="D137" s="23" t="str">
        <f>IF(Eksplikatsioon!D139=0,"",Eksplikatsioon!D139)</f>
        <v>Lüüs</v>
      </c>
      <c r="E137" s="54">
        <f>IF(Eksplikatsioon!F139=0,"",Eksplikatsioon!F139)</f>
        <v>1.3</v>
      </c>
      <c r="F137" s="23" t="str">
        <f>IF(Eksplikatsioon!H139=0,"",Eksplikatsioon!H139)</f>
        <v/>
      </c>
      <c r="G137" s="23" t="str">
        <f>IF(Eksplikatsioon!J139=0,"",Eksplikatsioon!J139)</f>
        <v>Ainukasutuses pind</v>
      </c>
      <c r="H137" s="23" t="str">
        <f>IF(Eksplikatsioon!K139=0,"",Eksplikatsioon!K139)</f>
        <v>Riigi Kinnisvara AS</v>
      </c>
      <c r="I137" s="23" t="str">
        <f>IF(Eksplikatsioon!L139=0,"",Eksplikatsioon!L139)</f>
        <v>TARTU851_11</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02</v>
      </c>
      <c r="B138" s="56" t="str">
        <f>IF(Eksplikatsioon!B140=0,"",Eksplikatsioon!B140)</f>
        <v>248</v>
      </c>
      <c r="C138" s="23" t="str">
        <f>IF(Eksplikatsioon!C140=0,"",Eksplikatsioon!C140)</f>
        <v>ÜÜRITAV PIND</v>
      </c>
      <c r="D138" s="23" t="str">
        <f>IF(Eksplikatsioon!D140=0,"",Eksplikatsioon!D140)</f>
        <v>Lüüs</v>
      </c>
      <c r="E138" s="54">
        <f>IF(Eksplikatsioon!F140=0,"",Eksplikatsioon!F140)</f>
        <v>1.3</v>
      </c>
      <c r="F138" s="23" t="str">
        <f>IF(Eksplikatsioon!H140=0,"",Eksplikatsioon!H140)</f>
        <v/>
      </c>
      <c r="G138" s="23" t="str">
        <f>IF(Eksplikatsioon!J140=0,"",Eksplikatsioon!J140)</f>
        <v>Ainukasutuses pind</v>
      </c>
      <c r="H138" s="23" t="str">
        <f>IF(Eksplikatsioon!K140=0,"",Eksplikatsioon!K140)</f>
        <v>Riigi Kinnisvara AS</v>
      </c>
      <c r="I138" s="23" t="str">
        <f>IF(Eksplikatsioon!L140=0,"",Eksplikatsioon!L140)</f>
        <v>TARTU851_11</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02</v>
      </c>
      <c r="B139" s="56" t="str">
        <f>IF(Eksplikatsioon!B141=0,"",Eksplikatsioon!B141)</f>
        <v>249</v>
      </c>
      <c r="C139" s="23" t="str">
        <f>IF(Eksplikatsioon!C141=0,"",Eksplikatsioon!C141)</f>
        <v>ÜÜRITAV PIND</v>
      </c>
      <c r="D139" s="23" t="str">
        <f>IF(Eksplikatsioon!D141=0,"",Eksplikatsioon!D141)</f>
        <v>Lüüs</v>
      </c>
      <c r="E139" s="54">
        <f>IF(Eksplikatsioon!F141=0,"",Eksplikatsioon!F141)</f>
        <v>1.3</v>
      </c>
      <c r="F139" s="23" t="str">
        <f>IF(Eksplikatsioon!H141=0,"",Eksplikatsioon!H141)</f>
        <v/>
      </c>
      <c r="G139" s="23" t="str">
        <f>IF(Eksplikatsioon!J141=0,"",Eksplikatsioon!J141)</f>
        <v>Ainukasutuses pind</v>
      </c>
      <c r="H139" s="23" t="str">
        <f>IF(Eksplikatsioon!K141=0,"",Eksplikatsioon!K141)</f>
        <v>Riigi Kinnisvara AS</v>
      </c>
      <c r="I139" s="23" t="str">
        <f>IF(Eksplikatsioon!L141=0,"",Eksplikatsioon!L141)</f>
        <v>TARTU851_11</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02</v>
      </c>
      <c r="B140" s="56" t="str">
        <f>IF(Eksplikatsioon!B142=0,"",Eksplikatsioon!B142)</f>
        <v>250</v>
      </c>
      <c r="C140" s="23" t="str">
        <f>IF(Eksplikatsioon!C142=0,"",Eksplikatsioon!C142)</f>
        <v>ÜÜRITAV PIND</v>
      </c>
      <c r="D140" s="23" t="str">
        <f>IF(Eksplikatsioon!D142=0,"",Eksplikatsioon!D142)</f>
        <v>Lüüs</v>
      </c>
      <c r="E140" s="54">
        <f>IF(Eksplikatsioon!F142=0,"",Eksplikatsioon!F142)</f>
        <v>1.3</v>
      </c>
      <c r="F140" s="23" t="str">
        <f>IF(Eksplikatsioon!H142=0,"",Eksplikatsioon!H142)</f>
        <v/>
      </c>
      <c r="G140" s="23" t="str">
        <f>IF(Eksplikatsioon!J142=0,"",Eksplikatsioon!J142)</f>
        <v>Ainukasutuses pind</v>
      </c>
      <c r="H140" s="23" t="str">
        <f>IF(Eksplikatsioon!K142=0,"",Eksplikatsioon!K142)</f>
        <v>Riigi Kinnisvara AS</v>
      </c>
      <c r="I140" s="23" t="str">
        <f>IF(Eksplikatsioon!L142=0,"",Eksplikatsioon!L142)</f>
        <v>TARTU851_11</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02</v>
      </c>
      <c r="B141" s="56" t="str">
        <f>IF(Eksplikatsioon!B143=0,"",Eksplikatsioon!B143)</f>
        <v>251</v>
      </c>
      <c r="C141" s="23" t="str">
        <f>IF(Eksplikatsioon!C143=0,"",Eksplikatsioon!C143)</f>
        <v>ÜÜRITAV PIND</v>
      </c>
      <c r="D141" s="23" t="str">
        <f>IF(Eksplikatsioon!D143=0,"",Eksplikatsioon!D143)</f>
        <v>Abiruum</v>
      </c>
      <c r="E141" s="54">
        <f>IF(Eksplikatsioon!F143=0,"",Eksplikatsioon!F143)</f>
        <v>9.1999999999999993</v>
      </c>
      <c r="F141" s="23" t="str">
        <f>IF(Eksplikatsioon!H143=0,"",Eksplikatsioon!H143)</f>
        <v/>
      </c>
      <c r="G141" s="23" t="str">
        <f>IF(Eksplikatsioon!J143=0,"",Eksplikatsioon!J143)</f>
        <v>Ainukasutuses pind</v>
      </c>
      <c r="H141" s="23" t="str">
        <f>IF(Eksplikatsioon!K143=0,"",Eksplikatsioon!K143)</f>
        <v>Riigi Kinnisvara AS</v>
      </c>
      <c r="I141" s="23" t="str">
        <f>IF(Eksplikatsioon!L143=0,"",Eksplikatsioon!L143)</f>
        <v>TARTU851_11</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02</v>
      </c>
      <c r="B142" s="56" t="str">
        <f>IF(Eksplikatsioon!B144=0,"",Eksplikatsioon!B144)</f>
        <v>TR2</v>
      </c>
      <c r="C142" s="23" t="str">
        <f>IF(Eksplikatsioon!C144=0,"",Eksplikatsioon!C144)</f>
        <v>VERTIKAALSETE ÜHENDUSTEEDE PIND</v>
      </c>
      <c r="D142" s="23" t="str">
        <f>IF(Eksplikatsioon!D144=0,"",Eksplikatsioon!D144)</f>
        <v>Trepp/Trepikoda</v>
      </c>
      <c r="E142" s="54">
        <f>IF(Eksplikatsioon!F144=0,"",Eksplikatsioon!F144)</f>
        <v>19.2</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02</v>
      </c>
      <c r="B143" s="56" t="str">
        <f>IF(Eksplikatsioon!B145=0,"",Eksplikatsioon!B145)</f>
        <v>TR3</v>
      </c>
      <c r="C143" s="23" t="str">
        <f>IF(Eksplikatsioon!C145=0,"",Eksplikatsioon!C145)</f>
        <v>VERTIKAALSETE ÜHENDUSTEEDE PIND</v>
      </c>
      <c r="D143" s="23" t="str">
        <f>IF(Eksplikatsioon!D145=0,"",Eksplikatsioon!D145)</f>
        <v>Trepp/Trepikoda</v>
      </c>
      <c r="E143" s="54">
        <f>IF(Eksplikatsioon!F145=0,"",Eksplikatsioon!F145)</f>
        <v>17.399999999999999</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03</v>
      </c>
      <c r="B144" s="56" t="str">
        <f>IF(Eksplikatsioon!B146=0,"",Eksplikatsioon!B146)</f>
        <v>301</v>
      </c>
      <c r="C144" s="23" t="str">
        <f>IF(Eksplikatsioon!C146=0,"",Eksplikatsioon!C146)</f>
        <v>VERTIKAALSETE ÜHENDUSTEEDE PIND</v>
      </c>
      <c r="D144" s="23" t="str">
        <f>IF(Eksplikatsioon!D146=0,"",Eksplikatsioon!D146)</f>
        <v>Trepp/Trepikoda</v>
      </c>
      <c r="E144" s="54">
        <f>IF(Eksplikatsioon!F146=0,"",Eksplikatsioon!F146)</f>
        <v>26.7</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03</v>
      </c>
      <c r="B145" s="56" t="str">
        <f>IF(Eksplikatsioon!B147=0,"",Eksplikatsioon!B147)</f>
        <v>301A</v>
      </c>
      <c r="C145" s="23" t="str">
        <f>IF(Eksplikatsioon!C147=0,"",Eksplikatsioon!C147)</f>
        <v>VERTIKAALSETE ÜHENDUSTEEDE PIND</v>
      </c>
      <c r="D145" s="23" t="str">
        <f>IF(Eksplikatsioon!D147=0,"",Eksplikatsioon!D147)</f>
        <v>Šaht</v>
      </c>
      <c r="E145" s="54">
        <f>IF(Eksplikatsioon!F147=0,"",Eksplikatsioon!F147)</f>
        <v>3.1</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03</v>
      </c>
      <c r="B146" s="56" t="str">
        <f>IF(Eksplikatsioon!B148=0,"",Eksplikatsioon!B148)</f>
        <v>302</v>
      </c>
      <c r="C146" s="23" t="str">
        <f>IF(Eksplikatsioon!C148=0,"",Eksplikatsioon!C148)</f>
        <v>ÜÜRITAV PIND</v>
      </c>
      <c r="D146" s="23" t="str">
        <f>IF(Eksplikatsioon!D148=0,"",Eksplikatsioon!D148)</f>
        <v>Koridor</v>
      </c>
      <c r="E146" s="54">
        <f>IF(Eksplikatsioon!F148=0,"",Eksplikatsioon!F148)</f>
        <v>57.9</v>
      </c>
      <c r="F146" s="23" t="str">
        <f>IF(Eksplikatsioon!H148=0,"",Eksplikatsioon!H148)</f>
        <v/>
      </c>
      <c r="G146" s="23" t="str">
        <f>IF(Eksplikatsioon!J148=0,"",Eksplikatsioon!J148)</f>
        <v>Ühiskasutuses korruse pind</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03</v>
      </c>
      <c r="B147" s="56" t="str">
        <f>IF(Eksplikatsioon!B149=0,"",Eksplikatsioon!B149)</f>
        <v>302a</v>
      </c>
      <c r="C147" s="23" t="str">
        <f>IF(Eksplikatsioon!C149=0,"",Eksplikatsioon!C149)</f>
        <v>ÜÜRITAV PIND</v>
      </c>
      <c r="D147" s="23" t="str">
        <f>IF(Eksplikatsioon!D149=0,"",Eksplikatsioon!D149)</f>
        <v>Koridor</v>
      </c>
      <c r="E147" s="54">
        <f>IF(Eksplikatsioon!F149=0,"",Eksplikatsioon!F149)</f>
        <v>49.6</v>
      </c>
      <c r="F147" s="23" t="str">
        <f>IF(Eksplikatsioon!H149=0,"",Eksplikatsioon!H149)</f>
        <v/>
      </c>
      <c r="G147" s="23" t="str">
        <f>IF(Eksplikatsioon!J149=0,"",Eksplikatsioon!J149)</f>
        <v>Ainukasutuses pind</v>
      </c>
      <c r="H147" s="23" t="str">
        <f>IF(Eksplikatsioon!K149=0,"",Eksplikatsioon!K149)</f>
        <v>Eesti Geoloogiateenistus</v>
      </c>
      <c r="I147" s="23" t="str">
        <f>IF(Eksplikatsioon!L149=0,"",Eksplikatsioon!L149)</f>
        <v>TARTU851_12</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03</v>
      </c>
      <c r="B148" s="56" t="str">
        <f>IF(Eksplikatsioon!B150=0,"",Eksplikatsioon!B150)</f>
        <v>303</v>
      </c>
      <c r="C148" s="23" t="str">
        <f>IF(Eksplikatsioon!C150=0,"",Eksplikatsioon!C150)</f>
        <v>ÜÜRITAV PIND</v>
      </c>
      <c r="D148" s="23" t="str">
        <f>IF(Eksplikatsioon!D150=0,"",Eksplikatsioon!D150)</f>
        <v>Kabinet/Büroo</v>
      </c>
      <c r="E148" s="54">
        <f>IF(Eksplikatsioon!F150=0,"",Eksplikatsioon!F150)</f>
        <v>21.6</v>
      </c>
      <c r="F148" s="23" t="str">
        <f>IF(Eksplikatsioon!H150=0,"",Eksplikatsioon!H150)</f>
        <v/>
      </c>
      <c r="G148" s="23" t="str">
        <f>IF(Eksplikatsioon!J150=0,"",Eksplikatsioon!J150)</f>
        <v>Ainukasutuses pind</v>
      </c>
      <c r="H148" s="23" t="str">
        <f>IF(Eksplikatsioon!K150=0,"",Eksplikatsioon!K150)</f>
        <v>Eesti Geoloogiateenistus</v>
      </c>
      <c r="I148" s="23" t="str">
        <f>IF(Eksplikatsioon!L150=0,"",Eksplikatsioon!L150)</f>
        <v>TARTU851_12</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03</v>
      </c>
      <c r="B149" s="56" t="str">
        <f>IF(Eksplikatsioon!B151=0,"",Eksplikatsioon!B151)</f>
        <v>304</v>
      </c>
      <c r="C149" s="23" t="str">
        <f>IF(Eksplikatsioon!C151=0,"",Eksplikatsioon!C151)</f>
        <v>ÜÜRITAV PIND</v>
      </c>
      <c r="D149" s="23" t="str">
        <f>IF(Eksplikatsioon!D151=0,"",Eksplikatsioon!D151)</f>
        <v>Kabinet/Büroo</v>
      </c>
      <c r="E149" s="54">
        <f>IF(Eksplikatsioon!F151=0,"",Eksplikatsioon!F151)</f>
        <v>17.399999999999999</v>
      </c>
      <c r="F149" s="23" t="str">
        <f>IF(Eksplikatsioon!H151=0,"",Eksplikatsioon!H151)</f>
        <v/>
      </c>
      <c r="G149" s="23" t="str">
        <f>IF(Eksplikatsioon!J151=0,"",Eksplikatsioon!J151)</f>
        <v>Ainukasutuses pind</v>
      </c>
      <c r="H149" s="23" t="str">
        <f>IF(Eksplikatsioon!K151=0,"",Eksplikatsioon!K151)</f>
        <v>Eesti Geoloogiateenistus</v>
      </c>
      <c r="I149" s="23" t="str">
        <f>IF(Eksplikatsioon!L151=0,"",Eksplikatsioon!L151)</f>
        <v>TARTU851_12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03</v>
      </c>
      <c r="B150" s="56" t="str">
        <f>IF(Eksplikatsioon!B152=0,"",Eksplikatsioon!B152)</f>
        <v>305</v>
      </c>
      <c r="C150" s="23" t="str">
        <f>IF(Eksplikatsioon!C152=0,"",Eksplikatsioon!C152)</f>
        <v>ÜÜRITAV PIND</v>
      </c>
      <c r="D150" s="23" t="str">
        <f>IF(Eksplikatsioon!D152=0,"",Eksplikatsioon!D152)</f>
        <v>Kabinet/Büroo</v>
      </c>
      <c r="E150" s="54">
        <f>IF(Eksplikatsioon!F152=0,"",Eksplikatsioon!F152)</f>
        <v>18.399999999999999</v>
      </c>
      <c r="F150" s="23" t="str">
        <f>IF(Eksplikatsioon!H152=0,"",Eksplikatsioon!H152)</f>
        <v/>
      </c>
      <c r="G150" s="23" t="str">
        <f>IF(Eksplikatsioon!J152=0,"",Eksplikatsioon!J152)</f>
        <v>Ainukasutuses pind</v>
      </c>
      <c r="H150" s="23" t="str">
        <f>IF(Eksplikatsioon!K152=0,"",Eksplikatsioon!K152)</f>
        <v>Eesti Geoloogiateenistus</v>
      </c>
      <c r="I150" s="23" t="str">
        <f>IF(Eksplikatsioon!L152=0,"",Eksplikatsioon!L152)</f>
        <v>TARTU851_12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03</v>
      </c>
      <c r="B151" s="56" t="str">
        <f>IF(Eksplikatsioon!B153=0,"",Eksplikatsioon!B153)</f>
        <v>306</v>
      </c>
      <c r="C151" s="23" t="str">
        <f>IF(Eksplikatsioon!C153=0,"",Eksplikatsioon!C153)</f>
        <v>ÜÜRITAV PIND</v>
      </c>
      <c r="D151" s="23" t="str">
        <f>IF(Eksplikatsioon!D153=0,"",Eksplikatsioon!D153)</f>
        <v>Kabinet/Büroo</v>
      </c>
      <c r="E151" s="54">
        <f>IF(Eksplikatsioon!F153=0,"",Eksplikatsioon!F153)</f>
        <v>16.399999999999999</v>
      </c>
      <c r="F151" s="23" t="str">
        <f>IF(Eksplikatsioon!H153=0,"",Eksplikatsioon!H153)</f>
        <v/>
      </c>
      <c r="G151" s="23" t="str">
        <f>IF(Eksplikatsioon!J153=0,"",Eksplikatsioon!J153)</f>
        <v>Ainukasutuses pind</v>
      </c>
      <c r="H151" s="23" t="str">
        <f>IF(Eksplikatsioon!K153=0,"",Eksplikatsioon!K153)</f>
        <v>Eesti Geoloogiateenistus</v>
      </c>
      <c r="I151" s="23" t="str">
        <f>IF(Eksplikatsioon!L153=0,"",Eksplikatsioon!L153)</f>
        <v>TARTU851_12</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03</v>
      </c>
      <c r="B152" s="56" t="str">
        <f>IF(Eksplikatsioon!B154=0,"",Eksplikatsioon!B154)</f>
        <v>307</v>
      </c>
      <c r="C152" s="23" t="str">
        <f>IF(Eksplikatsioon!C154=0,"",Eksplikatsioon!C154)</f>
        <v>ÜÜRITAV PIND</v>
      </c>
      <c r="D152" s="23" t="str">
        <f>IF(Eksplikatsioon!D154=0,"",Eksplikatsioon!D154)</f>
        <v>Kabinet/Büroo</v>
      </c>
      <c r="E152" s="54">
        <f>IF(Eksplikatsioon!F154=0,"",Eksplikatsioon!F154)</f>
        <v>20.8</v>
      </c>
      <c r="F152" s="23" t="str">
        <f>IF(Eksplikatsioon!H154=0,"",Eksplikatsioon!H154)</f>
        <v/>
      </c>
      <c r="G152" s="23" t="str">
        <f>IF(Eksplikatsioon!J154=0,"",Eksplikatsioon!J154)</f>
        <v>Ainukasutuses pind</v>
      </c>
      <c r="H152" s="23" t="str">
        <f>IF(Eksplikatsioon!K154=0,"",Eksplikatsioon!K154)</f>
        <v>Eesti Geoloogiateenistus</v>
      </c>
      <c r="I152" s="23" t="str">
        <f>IF(Eksplikatsioon!L154=0,"",Eksplikatsioon!L154)</f>
        <v>TARTU851_12</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03</v>
      </c>
      <c r="B153" s="56" t="str">
        <f>IF(Eksplikatsioon!B155=0,"",Eksplikatsioon!B155)</f>
        <v>308</v>
      </c>
      <c r="C153" s="23" t="str">
        <f>IF(Eksplikatsioon!C155=0,"",Eksplikatsioon!C155)</f>
        <v>TEHNOPIND</v>
      </c>
      <c r="D153" s="23" t="str">
        <f>IF(Eksplikatsioon!D155=0,"",Eksplikatsioon!D155)</f>
        <v>Vent ruum</v>
      </c>
      <c r="E153" s="54">
        <f>IF(Eksplikatsioon!F155=0,"",Eksplikatsioon!F155)</f>
        <v>43.2</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03</v>
      </c>
      <c r="B154" s="56" t="str">
        <f>IF(Eksplikatsioon!B156=0,"",Eksplikatsioon!B156)</f>
        <v>309</v>
      </c>
      <c r="C154" s="23" t="str">
        <f>IF(Eksplikatsioon!C156=0,"",Eksplikatsioon!C156)</f>
        <v>ÜÜRITAV PIND</v>
      </c>
      <c r="D154" s="23" t="str">
        <f>IF(Eksplikatsioon!D156=0,"",Eksplikatsioon!D156)</f>
        <v>Koridor</v>
      </c>
      <c r="E154" s="54">
        <f>IF(Eksplikatsioon!F156=0,"",Eksplikatsioon!F156)</f>
        <v>23.2</v>
      </c>
      <c r="F154" s="23" t="str">
        <f>IF(Eksplikatsioon!H156=0,"",Eksplikatsioon!H156)</f>
        <v/>
      </c>
      <c r="G154" s="23" t="str">
        <f>IF(Eksplikatsioon!J156=0,"",Eksplikatsioon!J156)</f>
        <v>Ainukasutuses pind</v>
      </c>
      <c r="H154" s="23" t="str">
        <f>IF(Eksplikatsioon!K156=0,"",Eksplikatsioon!K156)</f>
        <v>Eesti Geoloogiateenistus</v>
      </c>
      <c r="I154" s="23" t="str">
        <f>IF(Eksplikatsioon!L156=0,"",Eksplikatsioon!L156)</f>
        <v>TARTU851_12</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03</v>
      </c>
      <c r="B155" s="56" t="str">
        <f>IF(Eksplikatsioon!B157=0,"",Eksplikatsioon!B157)</f>
        <v>310</v>
      </c>
      <c r="C155" s="23" t="str">
        <f>IF(Eksplikatsioon!C157=0,"",Eksplikatsioon!C157)</f>
        <v>ÜÜRITAV PIND</v>
      </c>
      <c r="D155" s="23" t="str">
        <f>IF(Eksplikatsioon!D157=0,"",Eksplikatsioon!D157)</f>
        <v>Töökoda</v>
      </c>
      <c r="E155" s="54">
        <f>IF(Eksplikatsioon!F157=0,"",Eksplikatsioon!F157)</f>
        <v>42.1</v>
      </c>
      <c r="F155" s="23" t="str">
        <f>IF(Eksplikatsioon!H157=0,"",Eksplikatsioon!H157)</f>
        <v/>
      </c>
      <c r="G155" s="23" t="str">
        <f>IF(Eksplikatsioon!J157=0,"",Eksplikatsioon!J157)</f>
        <v>Ainukasutuses pind</v>
      </c>
      <c r="H155" s="23" t="str">
        <f>IF(Eksplikatsioon!K157=0,"",Eksplikatsioon!K157)</f>
        <v>Eesti Geoloogiateenistus</v>
      </c>
      <c r="I155" s="23" t="str">
        <f>IF(Eksplikatsioon!L157=0,"",Eksplikatsioon!L157)</f>
        <v>TARTU851_12</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03</v>
      </c>
      <c r="B156" s="56" t="str">
        <f>IF(Eksplikatsioon!B158=0,"",Eksplikatsioon!B158)</f>
        <v>311</v>
      </c>
      <c r="C156" s="23" t="str">
        <f>IF(Eksplikatsioon!C158=0,"",Eksplikatsioon!C158)</f>
        <v>ÜÜRITAV PIND</v>
      </c>
      <c r="D156" s="23" t="str">
        <f>IF(Eksplikatsioon!D158=0,"",Eksplikatsioon!D158)</f>
        <v>Töökoda</v>
      </c>
      <c r="E156" s="54">
        <f>IF(Eksplikatsioon!F158=0,"",Eksplikatsioon!F158)</f>
        <v>45.4</v>
      </c>
      <c r="F156" s="23" t="str">
        <f>IF(Eksplikatsioon!H158=0,"",Eksplikatsioon!H158)</f>
        <v/>
      </c>
      <c r="G156" s="23" t="str">
        <f>IF(Eksplikatsioon!J158=0,"",Eksplikatsioon!J158)</f>
        <v>Ainukasutuses pind</v>
      </c>
      <c r="H156" s="23" t="str">
        <f>IF(Eksplikatsioon!K158=0,"",Eksplikatsioon!K158)</f>
        <v>Eesti Geoloogiateenistus</v>
      </c>
      <c r="I156" s="23" t="str">
        <f>IF(Eksplikatsioon!L158=0,"",Eksplikatsioon!L158)</f>
        <v>TARTU851_12</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03</v>
      </c>
      <c r="B157" s="56" t="str">
        <f>IF(Eksplikatsioon!B159=0,"",Eksplikatsioon!B159)</f>
        <v>312</v>
      </c>
      <c r="C157" s="23" t="str">
        <f>IF(Eksplikatsioon!C159=0,"",Eksplikatsioon!C159)</f>
        <v>ÜÜRITAV PIND</v>
      </c>
      <c r="D157" s="23" t="str">
        <f>IF(Eksplikatsioon!D159=0,"",Eksplikatsioon!D159)</f>
        <v>Kabinet/Büroo</v>
      </c>
      <c r="E157" s="54">
        <f>IF(Eksplikatsioon!F159=0,"",Eksplikatsioon!F159)</f>
        <v>24.5</v>
      </c>
      <c r="F157" s="23" t="str">
        <f>IF(Eksplikatsioon!H159=0,"",Eksplikatsioon!H159)</f>
        <v/>
      </c>
      <c r="G157" s="23" t="str">
        <f>IF(Eksplikatsioon!J159=0,"",Eksplikatsioon!J159)</f>
        <v>Ainukasutuses pind</v>
      </c>
      <c r="H157" s="23" t="str">
        <f>IF(Eksplikatsioon!K159=0,"",Eksplikatsioon!K159)</f>
        <v>Eesti Geoloogiateenistus</v>
      </c>
      <c r="I157" s="23" t="str">
        <f>IF(Eksplikatsioon!L159=0,"",Eksplikatsioon!L159)</f>
        <v>TARTU851_12</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03</v>
      </c>
      <c r="B158" s="56" t="str">
        <f>IF(Eksplikatsioon!B160=0,"",Eksplikatsioon!B160)</f>
        <v>313</v>
      </c>
      <c r="C158" s="23" t="str">
        <f>IF(Eksplikatsioon!C160=0,"",Eksplikatsioon!C160)</f>
        <v>ÜÜRITAV PIND</v>
      </c>
      <c r="D158" s="23" t="str">
        <f>IF(Eksplikatsioon!D160=0,"",Eksplikatsioon!D160)</f>
        <v>Kabinet/Büroo</v>
      </c>
      <c r="E158" s="54">
        <f>IF(Eksplikatsioon!F160=0,"",Eksplikatsioon!F160)</f>
        <v>29.7</v>
      </c>
      <c r="F158" s="23" t="str">
        <f>IF(Eksplikatsioon!H160=0,"",Eksplikatsioon!H160)</f>
        <v/>
      </c>
      <c r="G158" s="23" t="str">
        <f>IF(Eksplikatsioon!J160=0,"",Eksplikatsioon!J160)</f>
        <v>Ainukasutuses pind</v>
      </c>
      <c r="H158" s="23" t="str">
        <f>IF(Eksplikatsioon!K160=0,"",Eksplikatsioon!K160)</f>
        <v>Eesti Geoloogiateenistus</v>
      </c>
      <c r="I158" s="23" t="str">
        <f>IF(Eksplikatsioon!L160=0,"",Eksplikatsioon!L160)</f>
        <v>TARTU851_12</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03</v>
      </c>
      <c r="B159" s="56" t="str">
        <f>IF(Eksplikatsioon!B161=0,"",Eksplikatsioon!B161)</f>
        <v>314</v>
      </c>
      <c r="C159" s="23" t="str">
        <f>IF(Eksplikatsioon!C161=0,"",Eksplikatsioon!C161)</f>
        <v>ÜÜRITAV PIND</v>
      </c>
      <c r="D159" s="23" t="str">
        <f>IF(Eksplikatsioon!D161=0,"",Eksplikatsioon!D161)</f>
        <v>Kabinet/Büroo</v>
      </c>
      <c r="E159" s="54">
        <f>IF(Eksplikatsioon!F161=0,"",Eksplikatsioon!F161)</f>
        <v>20.9</v>
      </c>
      <c r="F159" s="23" t="str">
        <f>IF(Eksplikatsioon!H161=0,"",Eksplikatsioon!H161)</f>
        <v/>
      </c>
      <c r="G159" s="23" t="str">
        <f>IF(Eksplikatsioon!J161=0,"",Eksplikatsioon!J161)</f>
        <v>Ainukasutuses pind</v>
      </c>
      <c r="H159" s="23" t="str">
        <f>IF(Eksplikatsioon!K161=0,"",Eksplikatsioon!K161)</f>
        <v>Eesti Geoloogiateenistus</v>
      </c>
      <c r="I159" s="23" t="str">
        <f>IF(Eksplikatsioon!L161=0,"",Eksplikatsioon!L161)</f>
        <v>TARTU851_12</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03</v>
      </c>
      <c r="B160" s="56" t="str">
        <f>IF(Eksplikatsioon!B162=0,"",Eksplikatsioon!B162)</f>
        <v>315</v>
      </c>
      <c r="C160" s="23" t="str">
        <f>IF(Eksplikatsioon!C162=0,"",Eksplikatsioon!C162)</f>
        <v>ÜÜRITAV PIND</v>
      </c>
      <c r="D160" s="23" t="str">
        <f>IF(Eksplikatsioon!D162=0,"",Eksplikatsioon!D162)</f>
        <v>Kabinet/Büroo</v>
      </c>
      <c r="E160" s="54">
        <f>IF(Eksplikatsioon!F162=0,"",Eksplikatsioon!F162)</f>
        <v>31.5</v>
      </c>
      <c r="F160" s="23" t="str">
        <f>IF(Eksplikatsioon!H162=0,"",Eksplikatsioon!H162)</f>
        <v/>
      </c>
      <c r="G160" s="23" t="str">
        <f>IF(Eksplikatsioon!J162=0,"",Eksplikatsioon!J162)</f>
        <v>Ainukasutuses pind</v>
      </c>
      <c r="H160" s="23" t="str">
        <f>IF(Eksplikatsioon!K162=0,"",Eksplikatsioon!K162)</f>
        <v>Eesti Geoloogiateenistus</v>
      </c>
      <c r="I160" s="23" t="str">
        <f>IF(Eksplikatsioon!L162=0,"",Eksplikatsioon!L162)</f>
        <v>TARTU851_12</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03</v>
      </c>
      <c r="B161" s="56" t="str">
        <f>IF(Eksplikatsioon!B163=0,"",Eksplikatsioon!B163)</f>
        <v>316</v>
      </c>
      <c r="C161" s="23" t="str">
        <f>IF(Eksplikatsioon!C163=0,"",Eksplikatsioon!C163)</f>
        <v>ÜÜRITAV PIND</v>
      </c>
      <c r="D161" s="23" t="str">
        <f>IF(Eksplikatsioon!D163=0,"",Eksplikatsioon!D163)</f>
        <v>Kabinet/Büroo</v>
      </c>
      <c r="E161" s="54">
        <f>IF(Eksplikatsioon!F163=0,"",Eksplikatsioon!F163)</f>
        <v>18</v>
      </c>
      <c r="F161" s="23" t="str">
        <f>IF(Eksplikatsioon!H163=0,"",Eksplikatsioon!H163)</f>
        <v/>
      </c>
      <c r="G161" s="23" t="str">
        <f>IF(Eksplikatsioon!J163=0,"",Eksplikatsioon!J163)</f>
        <v>Ainukasutuses pind</v>
      </c>
      <c r="H161" s="23" t="str">
        <f>IF(Eksplikatsioon!K163=0,"",Eksplikatsioon!K163)</f>
        <v>Eesti Geoloogiateenistus</v>
      </c>
      <c r="I161" s="23" t="str">
        <f>IF(Eksplikatsioon!L163=0,"",Eksplikatsioon!L163)</f>
        <v>TARTU851_12</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03</v>
      </c>
      <c r="B162" s="56" t="str">
        <f>IF(Eksplikatsioon!B164=0,"",Eksplikatsioon!B164)</f>
        <v>317</v>
      </c>
      <c r="C162" s="23" t="str">
        <f>IF(Eksplikatsioon!C164=0,"",Eksplikatsioon!C164)</f>
        <v>ÜÜRITAV PIND</v>
      </c>
      <c r="D162" s="23" t="str">
        <f>IF(Eksplikatsioon!D164=0,"",Eksplikatsioon!D164)</f>
        <v>Kabinet/Büroo</v>
      </c>
      <c r="E162" s="54">
        <f>IF(Eksplikatsioon!F164=0,"",Eksplikatsioon!F164)</f>
        <v>31.9</v>
      </c>
      <c r="F162" s="23" t="str">
        <f>IF(Eksplikatsioon!H164=0,"",Eksplikatsioon!H164)</f>
        <v/>
      </c>
      <c r="G162" s="23" t="str">
        <f>IF(Eksplikatsioon!J164=0,"",Eksplikatsioon!J164)</f>
        <v>Ainukasutuses pind</v>
      </c>
      <c r="H162" s="23" t="str">
        <f>IF(Eksplikatsioon!K164=0,"",Eksplikatsioon!K164)</f>
        <v>Eesti Geoloogiateenistus</v>
      </c>
      <c r="I162" s="23" t="str">
        <f>IF(Eksplikatsioon!L164=0,"",Eksplikatsioon!L164)</f>
        <v>TARTU851_12</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03</v>
      </c>
      <c r="B163" s="56" t="str">
        <f>IF(Eksplikatsioon!B165=0,"",Eksplikatsioon!B165)</f>
        <v>318</v>
      </c>
      <c r="C163" s="23" t="str">
        <f>IF(Eksplikatsioon!C165=0,"",Eksplikatsioon!C165)</f>
        <v>VERTIKAALSETE ÜHENDUSTEEDE PIND</v>
      </c>
      <c r="D163" s="23" t="str">
        <f>IF(Eksplikatsioon!D165=0,"",Eksplikatsioon!D165)</f>
        <v>Trepp/Trepikoda</v>
      </c>
      <c r="E163" s="54">
        <f>IF(Eksplikatsioon!F165=0,"",Eksplikatsioon!F165)</f>
        <v>11.5</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03</v>
      </c>
      <c r="B164" s="56" t="str">
        <f>IF(Eksplikatsioon!B166=0,"",Eksplikatsioon!B166)</f>
        <v>319</v>
      </c>
      <c r="C164" s="23" t="str">
        <f>IF(Eksplikatsioon!C166=0,"",Eksplikatsioon!C166)</f>
        <v>ÜÜRITAV PIND</v>
      </c>
      <c r="D164" s="23" t="str">
        <f>IF(Eksplikatsioon!D166=0,"",Eksplikatsioon!D166)</f>
        <v>Kabinet/Büroo</v>
      </c>
      <c r="E164" s="54">
        <f>IF(Eksplikatsioon!F166=0,"",Eksplikatsioon!F166)</f>
        <v>18.2</v>
      </c>
      <c r="F164" s="23" t="str">
        <f>IF(Eksplikatsioon!H166=0,"",Eksplikatsioon!H166)</f>
        <v/>
      </c>
      <c r="G164" s="23" t="str">
        <f>IF(Eksplikatsioon!J166=0,"",Eksplikatsioon!J166)</f>
        <v>Ainukasutuses pind</v>
      </c>
      <c r="H164" s="23" t="str">
        <f>IF(Eksplikatsioon!K166=0,"",Eksplikatsioon!K166)</f>
        <v>Eesti Geoloogiateenistus</v>
      </c>
      <c r="I164" s="23" t="str">
        <f>IF(Eksplikatsioon!L166=0,"",Eksplikatsioon!L166)</f>
        <v>TARTU851_12</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03</v>
      </c>
      <c r="B165" s="56" t="str">
        <f>IF(Eksplikatsioon!B167=0,"",Eksplikatsioon!B167)</f>
        <v>320</v>
      </c>
      <c r="C165" s="23" t="str">
        <f>IF(Eksplikatsioon!C167=0,"",Eksplikatsioon!C167)</f>
        <v>ÜÜRITAV PIND</v>
      </c>
      <c r="D165" s="23" t="str">
        <f>IF(Eksplikatsioon!D167=0,"",Eksplikatsioon!D167)</f>
        <v>Kabinet/Büroo</v>
      </c>
      <c r="E165" s="54">
        <f>IF(Eksplikatsioon!F167=0,"",Eksplikatsioon!F167)</f>
        <v>13.3</v>
      </c>
      <c r="F165" s="23" t="str">
        <f>IF(Eksplikatsioon!H167=0,"",Eksplikatsioon!H167)</f>
        <v/>
      </c>
      <c r="G165" s="23" t="str">
        <f>IF(Eksplikatsioon!J167=0,"",Eksplikatsioon!J167)</f>
        <v>Ainukasutuses pind</v>
      </c>
      <c r="H165" s="23" t="str">
        <f>IF(Eksplikatsioon!K167=0,"",Eksplikatsioon!K167)</f>
        <v>Aktiivne vakantsus</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03</v>
      </c>
      <c r="B166" s="56" t="str">
        <f>IF(Eksplikatsioon!B168=0,"",Eksplikatsioon!B168)</f>
        <v>321</v>
      </c>
      <c r="C166" s="23" t="str">
        <f>IF(Eksplikatsioon!C168=0,"",Eksplikatsioon!C168)</f>
        <v>TEHNOPIND</v>
      </c>
      <c r="D166" s="23" t="str">
        <f>IF(Eksplikatsioon!D168=0,"",Eksplikatsioon!D168)</f>
        <v>Sideruum/Nõrkvool</v>
      </c>
      <c r="E166" s="54">
        <f>IF(Eksplikatsioon!F168=0,"",Eksplikatsioon!F168)</f>
        <v>9.3000000000000007</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03</v>
      </c>
      <c r="B167" s="56" t="str">
        <f>IF(Eksplikatsioon!B169=0,"",Eksplikatsioon!B169)</f>
        <v>322</v>
      </c>
      <c r="C167" s="23" t="str">
        <f>IF(Eksplikatsioon!C169=0,"",Eksplikatsioon!C169)</f>
        <v>ÜÜRITAV PIND</v>
      </c>
      <c r="D167" s="23" t="str">
        <f>IF(Eksplikatsioon!D169=0,"",Eksplikatsioon!D169)</f>
        <v>Kabinet/Büroo</v>
      </c>
      <c r="E167" s="54">
        <f>IF(Eksplikatsioon!F169=0,"",Eksplikatsioon!F169)</f>
        <v>12.2</v>
      </c>
      <c r="F167" s="23" t="str">
        <f>IF(Eksplikatsioon!H169=0,"",Eksplikatsioon!H169)</f>
        <v/>
      </c>
      <c r="G167" s="23" t="str">
        <f>IF(Eksplikatsioon!J169=0,"",Eksplikatsioon!J169)</f>
        <v>Ainukasutuses pind</v>
      </c>
      <c r="H167" s="23" t="str">
        <f>IF(Eksplikatsioon!K169=0,"",Eksplikatsioon!K169)</f>
        <v>Aktiivne vakantsus</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03</v>
      </c>
      <c r="B168" s="56" t="str">
        <f>IF(Eksplikatsioon!B170=0,"",Eksplikatsioon!B170)</f>
        <v>322A</v>
      </c>
      <c r="C168" s="23" t="str">
        <f>IF(Eksplikatsioon!C170=0,"",Eksplikatsioon!C170)</f>
        <v>ÜÜRITAV PIND</v>
      </c>
      <c r="D168" s="23" t="str">
        <f>IF(Eksplikatsioon!D170=0,"",Eksplikatsioon!D170)</f>
        <v>Kabinet/Büroo</v>
      </c>
      <c r="E168" s="54">
        <f>IF(Eksplikatsioon!F170=0,"",Eksplikatsioon!F170)</f>
        <v>9.1</v>
      </c>
      <c r="F168" s="23" t="str">
        <f>IF(Eksplikatsioon!H170=0,"",Eksplikatsioon!H170)</f>
        <v/>
      </c>
      <c r="G168" s="23" t="str">
        <f>IF(Eksplikatsioon!J170=0,"",Eksplikatsioon!J170)</f>
        <v>Ainukasutuses pind</v>
      </c>
      <c r="H168" s="23" t="str">
        <f>IF(Eksplikatsioon!K170=0,"",Eksplikatsioon!K170)</f>
        <v>Aktiivne vakantsus</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03</v>
      </c>
      <c r="B169" s="56" t="str">
        <f>IF(Eksplikatsioon!B171=0,"",Eksplikatsioon!B171)</f>
        <v>323</v>
      </c>
      <c r="C169" s="23" t="str">
        <f>IF(Eksplikatsioon!C171=0,"",Eksplikatsioon!C171)</f>
        <v>ÜÜRITAV PIND</v>
      </c>
      <c r="D169" s="23" t="str">
        <f>IF(Eksplikatsioon!D171=0,"",Eksplikatsioon!D171)</f>
        <v>Kabinet/Büroo</v>
      </c>
      <c r="E169" s="54">
        <f>IF(Eksplikatsioon!F171=0,"",Eksplikatsioon!F171)</f>
        <v>36.700000000000003</v>
      </c>
      <c r="F169" s="23" t="str">
        <f>IF(Eksplikatsioon!H171=0,"",Eksplikatsioon!H171)</f>
        <v/>
      </c>
      <c r="G169" s="23" t="str">
        <f>IF(Eksplikatsioon!J171=0,"",Eksplikatsioon!J171)</f>
        <v>Ainukasutuses pind</v>
      </c>
      <c r="H169" s="23" t="str">
        <f>IF(Eksplikatsioon!K171=0,"",Eksplikatsioon!K171)</f>
        <v>Aktiivne vakantsus</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03</v>
      </c>
      <c r="B170" s="56" t="str">
        <f>IF(Eksplikatsioon!B172=0,"",Eksplikatsioon!B172)</f>
        <v>324</v>
      </c>
      <c r="C170" s="23" t="str">
        <f>IF(Eksplikatsioon!C172=0,"",Eksplikatsioon!C172)</f>
        <v>ÜÜRITAV PIND</v>
      </c>
      <c r="D170" s="23" t="str">
        <f>IF(Eksplikatsioon!D172=0,"",Eksplikatsioon!D172)</f>
        <v>Kabinet/Büroo</v>
      </c>
      <c r="E170" s="54">
        <f>IF(Eksplikatsioon!F172=0,"",Eksplikatsioon!F172)</f>
        <v>21.4</v>
      </c>
      <c r="F170" s="23" t="str">
        <f>IF(Eksplikatsioon!H172=0,"",Eksplikatsioon!H172)</f>
        <v/>
      </c>
      <c r="G170" s="23" t="str">
        <f>IF(Eksplikatsioon!J172=0,"",Eksplikatsioon!J172)</f>
        <v>Ainukasutuses pind</v>
      </c>
      <c r="H170" s="23" t="str">
        <f>IF(Eksplikatsioon!K172=0,"",Eksplikatsioon!K172)</f>
        <v>Aktiivne vakantsus</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03</v>
      </c>
      <c r="B171" s="56" t="str">
        <f>IF(Eksplikatsioon!B173=0,"",Eksplikatsioon!B173)</f>
        <v>325</v>
      </c>
      <c r="C171" s="23" t="str">
        <f>IF(Eksplikatsioon!C173=0,"",Eksplikatsioon!C173)</f>
        <v>ÜÜRITAV PIND</v>
      </c>
      <c r="D171" s="23" t="str">
        <f>IF(Eksplikatsioon!D173=0,"",Eksplikatsioon!D173)</f>
        <v>Kabinet/Büroo</v>
      </c>
      <c r="E171" s="54">
        <f>IF(Eksplikatsioon!F173=0,"",Eksplikatsioon!F173)</f>
        <v>15</v>
      </c>
      <c r="F171" s="23" t="str">
        <f>IF(Eksplikatsioon!H173=0,"",Eksplikatsioon!H173)</f>
        <v/>
      </c>
      <c r="G171" s="23" t="str">
        <f>IF(Eksplikatsioon!J173=0,"",Eksplikatsioon!J173)</f>
        <v>Ainukasutuses pind</v>
      </c>
      <c r="H171" s="23" t="str">
        <f>IF(Eksplikatsioon!K173=0,"",Eksplikatsioon!K173)</f>
        <v>Aktiivne vakantsus</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03</v>
      </c>
      <c r="B172" s="56" t="str">
        <f>IF(Eksplikatsioon!B174=0,"",Eksplikatsioon!B174)</f>
        <v>326</v>
      </c>
      <c r="C172" s="23" t="str">
        <f>IF(Eksplikatsioon!C174=0,"",Eksplikatsioon!C174)</f>
        <v>ÜÜRITAV PIND</v>
      </c>
      <c r="D172" s="23" t="str">
        <f>IF(Eksplikatsioon!D174=0,"",Eksplikatsioon!D174)</f>
        <v>Kabinet/Büroo</v>
      </c>
      <c r="E172" s="54">
        <f>IF(Eksplikatsioon!F174=0,"",Eksplikatsioon!F174)</f>
        <v>22.8</v>
      </c>
      <c r="F172" s="23" t="str">
        <f>IF(Eksplikatsioon!H174=0,"",Eksplikatsioon!H174)</f>
        <v/>
      </c>
      <c r="G172" s="23" t="str">
        <f>IF(Eksplikatsioon!J174=0,"",Eksplikatsioon!J174)</f>
        <v>Ainukasutuses pind</v>
      </c>
      <c r="H172" s="23" t="str">
        <f>IF(Eksplikatsioon!K174=0,"",Eksplikatsioon!K174)</f>
        <v>Aktiivne vakantsus</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03</v>
      </c>
      <c r="B173" s="56" t="str">
        <f>IF(Eksplikatsioon!B175=0,"",Eksplikatsioon!B175)</f>
        <v>327</v>
      </c>
      <c r="C173" s="23" t="str">
        <f>IF(Eksplikatsioon!C175=0,"",Eksplikatsioon!C175)</f>
        <v>ÜÜRITAV PIND</v>
      </c>
      <c r="D173" s="23" t="str">
        <f>IF(Eksplikatsioon!D175=0,"",Eksplikatsioon!D175)</f>
        <v>Kabinet/Büroo</v>
      </c>
      <c r="E173" s="54">
        <f>IF(Eksplikatsioon!F175=0,"",Eksplikatsioon!F175)</f>
        <v>62.7</v>
      </c>
      <c r="F173" s="23" t="str">
        <f>IF(Eksplikatsioon!H175=0,"",Eksplikatsioon!H175)</f>
        <v/>
      </c>
      <c r="G173" s="23" t="str">
        <f>IF(Eksplikatsioon!J175=0,"",Eksplikatsioon!J175)</f>
        <v>Ainukasutuses pind</v>
      </c>
      <c r="H173" s="23" t="str">
        <f>IF(Eksplikatsioon!K175=0,"",Eksplikatsioon!K175)</f>
        <v>Aktiivne vakantsus</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03</v>
      </c>
      <c r="B174" s="56" t="str">
        <f>IF(Eksplikatsioon!B176=0,"",Eksplikatsioon!B176)</f>
        <v>328</v>
      </c>
      <c r="C174" s="23" t="str">
        <f>IF(Eksplikatsioon!C176=0,"",Eksplikatsioon!C176)</f>
        <v>ÜÜRITAV PIND</v>
      </c>
      <c r="D174" s="23" t="str">
        <f>IF(Eksplikatsioon!D176=0,"",Eksplikatsioon!D176)</f>
        <v>Koridor</v>
      </c>
      <c r="E174" s="54">
        <f>IF(Eksplikatsioon!F176=0,"",Eksplikatsioon!F176)</f>
        <v>26.5</v>
      </c>
      <c r="F174" s="23" t="str">
        <f>IF(Eksplikatsioon!H176=0,"",Eksplikatsioon!H176)</f>
        <v/>
      </c>
      <c r="G174" s="23" t="str">
        <f>IF(Eksplikatsioon!J176=0,"",Eksplikatsioon!J176)</f>
        <v>Ainukasutuses pind</v>
      </c>
      <c r="H174" s="23" t="str">
        <f>IF(Eksplikatsioon!K176=0,"",Eksplikatsioon!K176)</f>
        <v>Aktiivne vakantsus</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03</v>
      </c>
      <c r="B175" s="56" t="str">
        <f>IF(Eksplikatsioon!B177=0,"",Eksplikatsioon!B177)</f>
        <v>329</v>
      </c>
      <c r="C175" s="23" t="str">
        <f>IF(Eksplikatsioon!C177=0,"",Eksplikatsioon!C177)</f>
        <v>ÜÜRITAV PIND</v>
      </c>
      <c r="D175" s="23" t="str">
        <f>IF(Eksplikatsioon!D177=0,"",Eksplikatsioon!D177)</f>
        <v>Kabinet/Büroo</v>
      </c>
      <c r="E175" s="54">
        <f>IF(Eksplikatsioon!F177=0,"",Eksplikatsioon!F177)</f>
        <v>51.3</v>
      </c>
      <c r="F175" s="23" t="str">
        <f>IF(Eksplikatsioon!H177=0,"",Eksplikatsioon!H177)</f>
        <v/>
      </c>
      <c r="G175" s="23" t="str">
        <f>IF(Eksplikatsioon!J177=0,"",Eksplikatsioon!J177)</f>
        <v>Ainukasutuses pind</v>
      </c>
      <c r="H175" s="23" t="str">
        <f>IF(Eksplikatsioon!K177=0,"",Eksplikatsioon!K177)</f>
        <v>Aktiivne vakantsus</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03</v>
      </c>
      <c r="B176" s="56" t="str">
        <f>IF(Eksplikatsioon!B178=0,"",Eksplikatsioon!B178)</f>
        <v>330</v>
      </c>
      <c r="C176" s="23" t="str">
        <f>IF(Eksplikatsioon!C178=0,"",Eksplikatsioon!C178)</f>
        <v>ÜÜRITAV PIND</v>
      </c>
      <c r="D176" s="23" t="str">
        <f>IF(Eksplikatsioon!D178=0,"",Eksplikatsioon!D178)</f>
        <v>Kabinet/Büroo</v>
      </c>
      <c r="E176" s="54">
        <f>IF(Eksplikatsioon!F178=0,"",Eksplikatsioon!F178)</f>
        <v>16.899999999999999</v>
      </c>
      <c r="F176" s="23" t="str">
        <f>IF(Eksplikatsioon!H178=0,"",Eksplikatsioon!H178)</f>
        <v/>
      </c>
      <c r="G176" s="23" t="str">
        <f>IF(Eksplikatsioon!J178=0,"",Eksplikatsioon!J178)</f>
        <v>Ainukasutuses pind</v>
      </c>
      <c r="H176" s="23" t="str">
        <f>IF(Eksplikatsioon!K178=0,"",Eksplikatsioon!K178)</f>
        <v>Aktiivne vakantsus</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03</v>
      </c>
      <c r="B177" s="56" t="str">
        <f>IF(Eksplikatsioon!B179=0,"",Eksplikatsioon!B179)</f>
        <v>331</v>
      </c>
      <c r="C177" s="23" t="str">
        <f>IF(Eksplikatsioon!C179=0,"",Eksplikatsioon!C179)</f>
        <v>VERTIKAALSETE ÜHENDUSTEEDE PIND</v>
      </c>
      <c r="D177" s="23" t="str">
        <f>IF(Eksplikatsioon!D179=0,"",Eksplikatsioon!D179)</f>
        <v>Trepp/Trepikoda</v>
      </c>
      <c r="E177" s="54">
        <f>IF(Eksplikatsioon!F179=0,"",Eksplikatsioon!F179)</f>
        <v>9.6999999999999993</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03</v>
      </c>
      <c r="B178" s="56" t="str">
        <f>IF(Eksplikatsioon!B180=0,"",Eksplikatsioon!B180)</f>
        <v>332</v>
      </c>
      <c r="C178" s="23" t="str">
        <f>IF(Eksplikatsioon!C180=0,"",Eksplikatsioon!C180)</f>
        <v>ÜÜRITAV PIND</v>
      </c>
      <c r="D178" s="23" t="str">
        <f>IF(Eksplikatsioon!D180=0,"",Eksplikatsioon!D180)</f>
        <v>Hoiuruum/Ladu</v>
      </c>
      <c r="E178" s="54">
        <f>IF(Eksplikatsioon!F180=0,"",Eksplikatsioon!F180)</f>
        <v>7.6</v>
      </c>
      <c r="F178" s="23" t="str">
        <f>IF(Eksplikatsioon!H180=0,"",Eksplikatsioon!H180)</f>
        <v/>
      </c>
      <c r="G178" s="23" t="str">
        <f>IF(Eksplikatsioon!J180=0,"",Eksplikatsioon!J180)</f>
        <v>Ainukasutuses pind</v>
      </c>
      <c r="H178" s="23" t="str">
        <f>IF(Eksplikatsioon!K180=0,"",Eksplikatsioon!K180)</f>
        <v>Aktiivne vakantsus</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03</v>
      </c>
      <c r="B179" s="56" t="str">
        <f>IF(Eksplikatsioon!B181=0,"",Eksplikatsioon!B181)</f>
        <v>333</v>
      </c>
      <c r="C179" s="23" t="str">
        <f>IF(Eksplikatsioon!C181=0,"",Eksplikatsioon!C181)</f>
        <v>ÜÜRITAV PIND</v>
      </c>
      <c r="D179" s="23" t="str">
        <f>IF(Eksplikatsioon!D181=0,"",Eksplikatsioon!D181)</f>
        <v>WC</v>
      </c>
      <c r="E179" s="54">
        <f>IF(Eksplikatsioon!F181=0,"",Eksplikatsioon!F181)</f>
        <v>2</v>
      </c>
      <c r="F179" s="23" t="str">
        <f>IF(Eksplikatsioon!H181=0,"",Eksplikatsioon!H181)</f>
        <v/>
      </c>
      <c r="G179" s="23" t="str">
        <f>IF(Eksplikatsioon!J181=0,"",Eksplikatsioon!J181)</f>
        <v>Ainukasutuses pind</v>
      </c>
      <c r="H179" s="23" t="str">
        <f>IF(Eksplikatsioon!K181=0,"",Eksplikatsioon!K181)</f>
        <v>Aktiivne vakantsus</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03</v>
      </c>
      <c r="B180" s="56" t="str">
        <f>IF(Eksplikatsioon!B182=0,"",Eksplikatsioon!B182)</f>
        <v>334</v>
      </c>
      <c r="C180" s="23" t="str">
        <f>IF(Eksplikatsioon!C182=0,"",Eksplikatsioon!C182)</f>
        <v>ÜÜRITAV PIND</v>
      </c>
      <c r="D180" s="23" t="str">
        <f>IF(Eksplikatsioon!D182=0,"",Eksplikatsioon!D182)</f>
        <v>WC</v>
      </c>
      <c r="E180" s="54">
        <f>IF(Eksplikatsioon!F182=0,"",Eksplikatsioon!F182)</f>
        <v>2.2000000000000002</v>
      </c>
      <c r="F180" s="23" t="str">
        <f>IF(Eksplikatsioon!H182=0,"",Eksplikatsioon!H182)</f>
        <v/>
      </c>
      <c r="G180" s="23" t="str">
        <f>IF(Eksplikatsioon!J182=0,"",Eksplikatsioon!J182)</f>
        <v>Ainukasutuses pind</v>
      </c>
      <c r="H180" s="23" t="str">
        <f>IF(Eksplikatsioon!K182=0,"",Eksplikatsioon!K182)</f>
        <v>Aktiivne vakantsus</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03</v>
      </c>
      <c r="B181" s="56" t="str">
        <f>IF(Eksplikatsioon!B183=0,"",Eksplikatsioon!B183)</f>
        <v>335</v>
      </c>
      <c r="C181" s="23" t="str">
        <f>IF(Eksplikatsioon!C183=0,"",Eksplikatsioon!C183)</f>
        <v>ÜÜRITAV PIND</v>
      </c>
      <c r="D181" s="23" t="str">
        <f>IF(Eksplikatsioon!D183=0,"",Eksplikatsioon!D183)</f>
        <v>Kabinet/Büroo</v>
      </c>
      <c r="E181" s="54">
        <f>IF(Eksplikatsioon!F183=0,"",Eksplikatsioon!F183)</f>
        <v>25</v>
      </c>
      <c r="F181" s="23" t="str">
        <f>IF(Eksplikatsioon!H183=0,"",Eksplikatsioon!H183)</f>
        <v/>
      </c>
      <c r="G181" s="23" t="str">
        <f>IF(Eksplikatsioon!J183=0,"",Eksplikatsioon!J183)</f>
        <v>Ainukasutuses pind</v>
      </c>
      <c r="H181" s="23" t="str">
        <f>IF(Eksplikatsioon!K183=0,"",Eksplikatsioon!K183)</f>
        <v>Aktiivne vakantsus</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03</v>
      </c>
      <c r="B182" s="56" t="str">
        <f>IF(Eksplikatsioon!B184=0,"",Eksplikatsioon!B184)</f>
        <v>336</v>
      </c>
      <c r="C182" s="23" t="str">
        <f>IF(Eksplikatsioon!C184=0,"",Eksplikatsioon!C184)</f>
        <v>ÜÜRITAV PIND</v>
      </c>
      <c r="D182" s="23" t="str">
        <f>IF(Eksplikatsioon!D184=0,"",Eksplikatsioon!D184)</f>
        <v>Kabinet/Büroo</v>
      </c>
      <c r="E182" s="54">
        <f>IF(Eksplikatsioon!F184=0,"",Eksplikatsioon!F184)</f>
        <v>16.600000000000001</v>
      </c>
      <c r="F182" s="23" t="str">
        <f>IF(Eksplikatsioon!H184=0,"",Eksplikatsioon!H184)</f>
        <v/>
      </c>
      <c r="G182" s="23" t="str">
        <f>IF(Eksplikatsioon!J184=0,"",Eksplikatsioon!J184)</f>
        <v>Ainukasutuses pind</v>
      </c>
      <c r="H182" s="23" t="str">
        <f>IF(Eksplikatsioon!K184=0,"",Eksplikatsioon!K184)</f>
        <v>Aktiivne vakantsus</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03</v>
      </c>
      <c r="B183" s="56" t="str">
        <f>IF(Eksplikatsioon!B185=0,"",Eksplikatsioon!B185)</f>
        <v>337</v>
      </c>
      <c r="C183" s="23" t="str">
        <f>IF(Eksplikatsioon!C185=0,"",Eksplikatsioon!C185)</f>
        <v>ÜÜRITAV PIND</v>
      </c>
      <c r="D183" s="23" t="str">
        <f>IF(Eksplikatsioon!D185=0,"",Eksplikatsioon!D185)</f>
        <v>Koridor</v>
      </c>
      <c r="E183" s="54">
        <f>IF(Eksplikatsioon!F185=0,"",Eksplikatsioon!F185)</f>
        <v>44.5</v>
      </c>
      <c r="F183" s="23" t="str">
        <f>IF(Eksplikatsioon!H185=0,"",Eksplikatsioon!H185)</f>
        <v/>
      </c>
      <c r="G183" s="23" t="str">
        <f>IF(Eksplikatsioon!J185=0,"",Eksplikatsioon!J185)</f>
        <v>Ainukasutuses pind</v>
      </c>
      <c r="H183" s="23" t="str">
        <f>IF(Eksplikatsioon!K185=0,"",Eksplikatsioon!K185)</f>
        <v>Aktiivne vakantsus</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03</v>
      </c>
      <c r="B184" s="56" t="str">
        <f>IF(Eksplikatsioon!B186=0,"",Eksplikatsioon!B186)</f>
        <v>338</v>
      </c>
      <c r="C184" s="23" t="str">
        <f>IF(Eksplikatsioon!C186=0,"",Eksplikatsioon!C186)</f>
        <v>ÜÜRITAV PIND</v>
      </c>
      <c r="D184" s="23" t="str">
        <f>IF(Eksplikatsioon!D186=0,"",Eksplikatsioon!D186)</f>
        <v>Kabinet/Büroo</v>
      </c>
      <c r="E184" s="54">
        <f>IF(Eksplikatsioon!F186=0,"",Eksplikatsioon!F186)</f>
        <v>20.399999999999999</v>
      </c>
      <c r="F184" s="23" t="str">
        <f>IF(Eksplikatsioon!H186=0,"",Eksplikatsioon!H186)</f>
        <v/>
      </c>
      <c r="G184" s="23" t="str">
        <f>IF(Eksplikatsioon!J186=0,"",Eksplikatsioon!J186)</f>
        <v>Ainukasutuses pind</v>
      </c>
      <c r="H184" s="23" t="str">
        <f>IF(Eksplikatsioon!K186=0,"",Eksplikatsioon!K186)</f>
        <v>Aktiivne vakantsus</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03</v>
      </c>
      <c r="B185" s="56" t="str">
        <f>IF(Eksplikatsioon!B187=0,"",Eksplikatsioon!B187)</f>
        <v>339</v>
      </c>
      <c r="C185" s="23" t="str">
        <f>IF(Eksplikatsioon!C187=0,"",Eksplikatsioon!C187)</f>
        <v>ÜÜRITAV PIND</v>
      </c>
      <c r="D185" s="23" t="str">
        <f>IF(Eksplikatsioon!D187=0,"",Eksplikatsioon!D187)</f>
        <v>Kabinet/Büroo</v>
      </c>
      <c r="E185" s="54">
        <f>IF(Eksplikatsioon!F187=0,"",Eksplikatsioon!F187)</f>
        <v>26.6</v>
      </c>
      <c r="F185" s="23" t="str">
        <f>IF(Eksplikatsioon!H187=0,"",Eksplikatsioon!H187)</f>
        <v/>
      </c>
      <c r="G185" s="23" t="str">
        <f>IF(Eksplikatsioon!J187=0,"",Eksplikatsioon!J187)</f>
        <v>Ainukasutuses pind</v>
      </c>
      <c r="H185" s="23" t="str">
        <f>IF(Eksplikatsioon!K187=0,"",Eksplikatsioon!K187)</f>
        <v>Aktiivne vakantsus</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03</v>
      </c>
      <c r="B186" s="56" t="str">
        <f>IF(Eksplikatsioon!B188=0,"",Eksplikatsioon!B188)</f>
        <v>340</v>
      </c>
      <c r="C186" s="23" t="str">
        <f>IF(Eksplikatsioon!C188=0,"",Eksplikatsioon!C188)</f>
        <v>ÜÜRITAV PIND</v>
      </c>
      <c r="D186" s="23" t="str">
        <f>IF(Eksplikatsioon!D188=0,"",Eksplikatsioon!D188)</f>
        <v>Kabinet/Büroo</v>
      </c>
      <c r="E186" s="54">
        <f>IF(Eksplikatsioon!F188=0,"",Eksplikatsioon!F188)</f>
        <v>16</v>
      </c>
      <c r="F186" s="23" t="str">
        <f>IF(Eksplikatsioon!H188=0,"",Eksplikatsioon!H188)</f>
        <v/>
      </c>
      <c r="G186" s="23" t="str">
        <f>IF(Eksplikatsioon!J188=0,"",Eksplikatsioon!J188)</f>
        <v>Ainukasutuses pind</v>
      </c>
      <c r="H186" s="23" t="str">
        <f>IF(Eksplikatsioon!K188=0,"",Eksplikatsioon!K188)</f>
        <v>Aktiivne vakantsus</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03</v>
      </c>
      <c r="B187" s="56" t="str">
        <f>IF(Eksplikatsioon!B189=0,"",Eksplikatsioon!B189)</f>
        <v>341</v>
      </c>
      <c r="C187" s="23" t="str">
        <f>IF(Eksplikatsioon!C189=0,"",Eksplikatsioon!C189)</f>
        <v>ÜÜRITAV PIND</v>
      </c>
      <c r="D187" s="23" t="str">
        <f>IF(Eksplikatsioon!D189=0,"",Eksplikatsioon!D189)</f>
        <v>Kabinet/Büroo</v>
      </c>
      <c r="E187" s="54">
        <f>IF(Eksplikatsioon!F189=0,"",Eksplikatsioon!F189)</f>
        <v>17.899999999999999</v>
      </c>
      <c r="F187" s="23" t="str">
        <f>IF(Eksplikatsioon!H189=0,"",Eksplikatsioon!H189)</f>
        <v/>
      </c>
      <c r="G187" s="23" t="str">
        <f>IF(Eksplikatsioon!J189=0,"",Eksplikatsioon!J189)</f>
        <v>Ainukasutuses pind</v>
      </c>
      <c r="H187" s="23" t="str">
        <f>IF(Eksplikatsioon!K189=0,"",Eksplikatsioon!K189)</f>
        <v>Aktiivne vakantsus</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03</v>
      </c>
      <c r="B188" s="56" t="str">
        <f>IF(Eksplikatsioon!B190=0,"",Eksplikatsioon!B190)</f>
        <v>342</v>
      </c>
      <c r="C188" s="23" t="str">
        <f>IF(Eksplikatsioon!C190=0,"",Eksplikatsioon!C190)</f>
        <v>ÜÜRITAV PIND</v>
      </c>
      <c r="D188" s="23" t="str">
        <f>IF(Eksplikatsioon!D190=0,"",Eksplikatsioon!D190)</f>
        <v>WC</v>
      </c>
      <c r="E188" s="54">
        <f>IF(Eksplikatsioon!F190=0,"",Eksplikatsioon!F190)</f>
        <v>2.1</v>
      </c>
      <c r="F188" s="23" t="str">
        <f>IF(Eksplikatsioon!H190=0,"",Eksplikatsioon!H190)</f>
        <v/>
      </c>
      <c r="G188" s="23" t="str">
        <f>IF(Eksplikatsioon!J190=0,"",Eksplikatsioon!J190)</f>
        <v>Ühiskasutuses korruse pind</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03</v>
      </c>
      <c r="B189" s="56" t="str">
        <f>IF(Eksplikatsioon!B191=0,"",Eksplikatsioon!B191)</f>
        <v>343</v>
      </c>
      <c r="C189" s="23" t="str">
        <f>IF(Eksplikatsioon!C191=0,"",Eksplikatsioon!C191)</f>
        <v>ÜÜRITAV PIND</v>
      </c>
      <c r="D189" s="23" t="str">
        <f>IF(Eksplikatsioon!D191=0,"",Eksplikatsioon!D191)</f>
        <v>WC</v>
      </c>
      <c r="E189" s="54">
        <f>IF(Eksplikatsioon!F191=0,"",Eksplikatsioon!F191)</f>
        <v>2.1</v>
      </c>
      <c r="F189" s="23" t="str">
        <f>IF(Eksplikatsioon!H191=0,"",Eksplikatsioon!H191)</f>
        <v/>
      </c>
      <c r="G189" s="23" t="str">
        <f>IF(Eksplikatsioon!J191=0,"",Eksplikatsioon!J191)</f>
        <v>Ühiskasutuses korruse pind</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03</v>
      </c>
      <c r="B190" s="56" t="str">
        <f>IF(Eksplikatsioon!B192=0,"",Eksplikatsioon!B192)</f>
        <v>344</v>
      </c>
      <c r="C190" s="23" t="str">
        <f>IF(Eksplikatsioon!C192=0,"",Eksplikatsioon!C192)</f>
        <v>TEHNOPIND</v>
      </c>
      <c r="D190" s="23" t="str">
        <f>IF(Eksplikatsioon!D192=0,"",Eksplikatsioon!D192)</f>
        <v>Vent ruum</v>
      </c>
      <c r="E190" s="54">
        <f>IF(Eksplikatsioon!F192=0,"",Eksplikatsioon!F192)</f>
        <v>30</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03</v>
      </c>
      <c r="B191" s="56" t="str">
        <f>IF(Eksplikatsioon!B193=0,"",Eksplikatsioon!B193)</f>
        <v>344A</v>
      </c>
      <c r="C191" s="23" t="str">
        <f>IF(Eksplikatsioon!C193=0,"",Eksplikatsioon!C193)</f>
        <v>ÜÜRITAV PIND</v>
      </c>
      <c r="D191" s="23" t="str">
        <f>IF(Eksplikatsioon!D193=0,"",Eksplikatsioon!D193)</f>
        <v>Kööginurk/Köök</v>
      </c>
      <c r="E191" s="54">
        <f>IF(Eksplikatsioon!F193=0,"",Eksplikatsioon!F193)</f>
        <v>4.7</v>
      </c>
      <c r="F191" s="23" t="str">
        <f>IF(Eksplikatsioon!H193=0,"",Eksplikatsioon!H193)</f>
        <v/>
      </c>
      <c r="G191" s="23" t="str">
        <f>IF(Eksplikatsioon!J193=0,"",Eksplikatsioon!J193)</f>
        <v>Ainukasutuses pind</v>
      </c>
      <c r="H191" s="23" t="str">
        <f>IF(Eksplikatsioon!K193=0,"",Eksplikatsioon!K193)</f>
        <v>Aktiivne vakantsus</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03</v>
      </c>
      <c r="B192" s="56" t="str">
        <f>IF(Eksplikatsioon!B194=0,"",Eksplikatsioon!B194)</f>
        <v>345</v>
      </c>
      <c r="C192" s="23" t="str">
        <f>IF(Eksplikatsioon!C194=0,"",Eksplikatsioon!C194)</f>
        <v>ÜÜRITAV PIND</v>
      </c>
      <c r="D192" s="23" t="str">
        <f>IF(Eksplikatsioon!D194=0,"",Eksplikatsioon!D194)</f>
        <v>Kabinet/Büroo</v>
      </c>
      <c r="E192" s="54">
        <f>IF(Eksplikatsioon!F194=0,"",Eksplikatsioon!F194)</f>
        <v>31.7</v>
      </c>
      <c r="F192" s="23" t="str">
        <f>IF(Eksplikatsioon!H194=0,"",Eksplikatsioon!H194)</f>
        <v/>
      </c>
      <c r="G192" s="23" t="str">
        <f>IF(Eksplikatsioon!J194=0,"",Eksplikatsioon!J194)</f>
        <v>Ainukasutuses pind</v>
      </c>
      <c r="H192" s="23" t="str">
        <f>IF(Eksplikatsioon!K194=0,"",Eksplikatsioon!K194)</f>
        <v>Riigi Kinnisvara AS</v>
      </c>
      <c r="I192" s="23" t="str">
        <f>IF(Eksplikatsioon!L194=0,"",Eksplikatsioon!L194)</f>
        <v>TARTU851_11</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03</v>
      </c>
      <c r="B193" s="56" t="str">
        <f>IF(Eksplikatsioon!B195=0,"",Eksplikatsioon!B195)</f>
        <v>347</v>
      </c>
      <c r="C193" s="23" t="str">
        <f>IF(Eksplikatsioon!C195=0,"",Eksplikatsioon!C195)</f>
        <v>ÜÜRITAV PIND</v>
      </c>
      <c r="D193" s="23" t="str">
        <f>IF(Eksplikatsioon!D195=0,"",Eksplikatsioon!D195)</f>
        <v>Kabinet/Büroo</v>
      </c>
      <c r="E193" s="54">
        <f>IF(Eksplikatsioon!F195=0,"",Eksplikatsioon!F195)</f>
        <v>22.4</v>
      </c>
      <c r="F193" s="23" t="str">
        <f>IF(Eksplikatsioon!H195=0,"",Eksplikatsioon!H195)</f>
        <v/>
      </c>
      <c r="G193" s="23" t="str">
        <f>IF(Eksplikatsioon!J195=0,"",Eksplikatsioon!J195)</f>
        <v>Ainukasutuses pind</v>
      </c>
      <c r="H193" s="23" t="str">
        <f>IF(Eksplikatsioon!K195=0,"",Eksplikatsioon!K195)</f>
        <v>Eesti Geoloogiateenistus</v>
      </c>
      <c r="I193" s="23" t="str">
        <f>IF(Eksplikatsioon!L195=0,"",Eksplikatsioon!L195)</f>
        <v>TARTU851_12</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4C9NO2Vi7WG0t2EFmxWKZigg3UdjIBFDotCSOyaJZsjlGBCTs8e+1jD7Oxo/KQGf6VWkL1ysqsaJbu7VTS/xMA==" saltValue="Hi++XS6AvB4SExCZUV9kBA=="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4" sqref="B14"/>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row>
    <row r="5" spans="1:3" x14ac:dyDescent="0.25">
      <c r="A5" s="8" t="s">
        <v>7</v>
      </c>
      <c r="B5" s="58" t="s">
        <v>8</v>
      </c>
    </row>
    <row r="6" spans="1:3" x14ac:dyDescent="0.25">
      <c r="A6" s="8" t="s">
        <v>9</v>
      </c>
      <c r="B6" s="58" t="s">
        <v>10</v>
      </c>
    </row>
    <row r="7" spans="1:3" x14ac:dyDescent="0.25">
      <c r="A7" s="8" t="s">
        <v>11</v>
      </c>
      <c r="B7" s="65">
        <v>44958</v>
      </c>
    </row>
    <row r="11" spans="1:3" x14ac:dyDescent="0.25">
      <c r="A11" s="10" t="s">
        <v>12</v>
      </c>
      <c r="B11" s="10" t="s">
        <v>13</v>
      </c>
      <c r="C11" s="11"/>
    </row>
    <row r="12" spans="1:3" x14ac:dyDescent="0.25">
      <c r="A12" s="11" t="s">
        <v>14</v>
      </c>
      <c r="B12" s="47">
        <f>Eksplikatsioon_summad!B4</f>
        <v>1917.4</v>
      </c>
      <c r="C12" s="11"/>
    </row>
    <row r="13" spans="1:3" x14ac:dyDescent="0.25">
      <c r="A13" s="11" t="s">
        <v>15</v>
      </c>
      <c r="B13" s="47">
        <f>Eksplikatsioon_summad!B5</f>
        <v>1645.7</v>
      </c>
      <c r="C13" s="11"/>
    </row>
    <row r="14" spans="1:3" x14ac:dyDescent="0.25">
      <c r="A14" s="11" t="s">
        <v>16</v>
      </c>
      <c r="B14" s="47">
        <f>Eksplikatsioon_summad!B6</f>
        <v>3717.3000000000006</v>
      </c>
      <c r="C14" s="11"/>
    </row>
    <row r="15" spans="1:3" x14ac:dyDescent="0.25">
      <c r="A15" s="11" t="s">
        <v>17</v>
      </c>
      <c r="B15" s="47">
        <f>Eksplikatsioon_summad!B7</f>
        <v>3648.8000000000006</v>
      </c>
      <c r="C15" s="11"/>
    </row>
    <row r="16" spans="1:3" x14ac:dyDescent="0.25">
      <c r="A16" s="11" t="s">
        <v>18</v>
      </c>
      <c r="B16" s="47">
        <f>Eksplikatsioon_summad!B8</f>
        <v>157.30000000000001</v>
      </c>
      <c r="C16" s="11"/>
    </row>
    <row r="17" spans="1:3" x14ac:dyDescent="0.25">
      <c r="A17" s="11" t="s">
        <v>19</v>
      </c>
      <c r="B17" s="47">
        <f>Eksplikatsioon_summad!B9</f>
        <v>3391.5000000000005</v>
      </c>
      <c r="C17" s="11"/>
    </row>
    <row r="18" spans="1:3" x14ac:dyDescent="0.25">
      <c r="A18" s="11" t="s">
        <v>20</v>
      </c>
      <c r="B18" s="47">
        <f>Eksplikatsioon_summad!B10</f>
        <v>157.9</v>
      </c>
      <c r="C18" s="11"/>
    </row>
    <row r="19" spans="1:3" x14ac:dyDescent="0.25">
      <c r="A19" s="11" t="s">
        <v>21</v>
      </c>
      <c r="B19" s="50">
        <f>Eksplikatsioon_summad!B11</f>
        <v>4390.2</v>
      </c>
    </row>
    <row r="20" spans="1:3" x14ac:dyDescent="0.25">
      <c r="A20" s="11" t="s">
        <v>22</v>
      </c>
      <c r="B20" s="50">
        <f>Eksplikatsioon_summad!B12</f>
        <v>5060</v>
      </c>
    </row>
    <row r="21" spans="1:3" x14ac:dyDescent="0.25">
      <c r="A21" s="46" t="s">
        <v>23</v>
      </c>
      <c r="B21" s="50">
        <f>Eksplikatsioon_summad!B13</f>
        <v>21674.9</v>
      </c>
    </row>
    <row r="22" spans="1:3" x14ac:dyDescent="0.25">
      <c r="A22" s="46" t="s">
        <v>24</v>
      </c>
      <c r="B22" s="50">
        <f>Eksplikatsioon_summad!B14</f>
        <v>21674.9</v>
      </c>
    </row>
    <row r="23" spans="1:3" x14ac:dyDescent="0.25">
      <c r="A23" s="46" t="s">
        <v>25</v>
      </c>
      <c r="B23" s="50">
        <f>Eksplikatsioon_summad!B15</f>
        <v>47.05</v>
      </c>
    </row>
    <row r="24" spans="1:3" x14ac:dyDescent="0.25">
      <c r="A24" s="46" t="s">
        <v>26</v>
      </c>
      <c r="B24" s="50">
        <f>Eksplikatsioon_summad!B16</f>
        <v>14.6</v>
      </c>
    </row>
    <row r="25" spans="1:3" x14ac:dyDescent="0.25">
      <c r="A25" s="11" t="s">
        <v>27</v>
      </c>
      <c r="B25" s="50">
        <f>Eksplikatsioon_summad!B17</f>
        <v>107</v>
      </c>
    </row>
    <row r="26" spans="1:3" x14ac:dyDescent="0.25">
      <c r="A26" s="11" t="s">
        <v>28</v>
      </c>
      <c r="B26" s="50">
        <f>Eksplikatsioon_summad!B18</f>
        <v>33.200000000000003</v>
      </c>
    </row>
    <row r="27" spans="1:3" x14ac:dyDescent="0.25">
      <c r="A27" s="11" t="s">
        <v>29</v>
      </c>
      <c r="B27" s="98">
        <f>Eksplikatsioon_summad!B19</f>
        <v>6587878.9029999999</v>
      </c>
    </row>
    <row r="28" spans="1:3" x14ac:dyDescent="0.25">
      <c r="A28" s="11" t="s">
        <v>30</v>
      </c>
      <c r="B28" s="98">
        <f>Eksplikatsioon_summad!B20</f>
        <v>544304.05700000003</v>
      </c>
    </row>
    <row r="29" spans="1:3" x14ac:dyDescent="0.25">
      <c r="A29" s="11" t="s">
        <v>31</v>
      </c>
      <c r="B29" s="98">
        <f>Eksplikatsioon_summad!B21</f>
        <v>6587952.5930000003</v>
      </c>
    </row>
    <row r="30" spans="1:3" x14ac:dyDescent="0.25">
      <c r="A30" s="11" t="s">
        <v>32</v>
      </c>
      <c r="B30" s="98">
        <f>Eksplikatsioon_summad!B22</f>
        <v>544381.90599999996</v>
      </c>
    </row>
    <row r="31" spans="1:3" x14ac:dyDescent="0.25">
      <c r="A31" s="11" t="s">
        <v>33</v>
      </c>
      <c r="B31" s="98">
        <f>Eksplikatsioon_summad!B23</f>
        <v>6587962.9359999998</v>
      </c>
    </row>
    <row r="32" spans="1:3" x14ac:dyDescent="0.25">
      <c r="A32" s="11" t="s">
        <v>34</v>
      </c>
      <c r="B32" s="98">
        <f>Eksplikatsioon_summad!B24</f>
        <v>544363.23600000003</v>
      </c>
    </row>
    <row r="33" spans="1:2" x14ac:dyDescent="0.25">
      <c r="A33" s="11" t="s">
        <v>35</v>
      </c>
      <c r="B33" s="98">
        <f>Eksplikatsioon_summad!B25</f>
        <v>6587888.6979999999</v>
      </c>
    </row>
    <row r="34" spans="1:2" x14ac:dyDescent="0.25">
      <c r="A34" s="11" t="s">
        <v>36</v>
      </c>
      <c r="B34" s="98">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election activeCell="C41" sqref="C41"/>
    </sheetView>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60"/>
    </row>
    <row r="4" spans="1:29" x14ac:dyDescent="0.25">
      <c r="A4" s="21" t="s">
        <v>39</v>
      </c>
      <c r="B4" s="52">
        <v>1917.4</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1645.7</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3717.3000000000006</v>
      </c>
    </row>
    <row r="7" spans="1:29" x14ac:dyDescent="0.25">
      <c r="A7" s="21" t="s">
        <v>42</v>
      </c>
      <c r="B7" s="47">
        <f>SUMIF(A:A,"Korruse suletud netopind (KSNP):",B:B)</f>
        <v>3648.8000000000006</v>
      </c>
    </row>
    <row r="8" spans="1:29" x14ac:dyDescent="0.25">
      <c r="A8" s="21" t="s">
        <v>43</v>
      </c>
      <c r="B8" s="47">
        <f>SUMIF(Eksplikatsioon!C:C,"TEHNOPIND",Eksplikatsioon!G:G)</f>
        <v>157.30000000000001</v>
      </c>
    </row>
    <row r="9" spans="1:29" x14ac:dyDescent="0.25">
      <c r="A9" s="21" t="s">
        <v>44</v>
      </c>
      <c r="B9" s="47">
        <f>SUMIF(A:A,"Korruse üüritav pind (KÜP):",B:B)</f>
        <v>3391.5000000000005</v>
      </c>
    </row>
    <row r="10" spans="1:29" x14ac:dyDescent="0.25">
      <c r="A10" s="21" t="s">
        <v>45</v>
      </c>
      <c r="B10" s="47">
        <f>SUMIF(A:A,"Korruse tehnopind (KTRP):",B:B)</f>
        <v>157.9</v>
      </c>
    </row>
    <row r="11" spans="1:29" x14ac:dyDescent="0.25">
      <c r="A11" s="21" t="s">
        <v>46</v>
      </c>
      <c r="B11" s="47">
        <f>SUMIF(A:A,"Korruse kasulik pind (KKP):",B:B)</f>
        <v>4390.2</v>
      </c>
      <c r="C11" s="57"/>
    </row>
    <row r="12" spans="1:29" x14ac:dyDescent="0.25">
      <c r="A12" s="21" t="s">
        <v>47</v>
      </c>
      <c r="B12" s="47">
        <f>SUMIF(A:A,"Korruse brutopind (KBP):",B:B)</f>
        <v>5060</v>
      </c>
      <c r="C12" s="57"/>
    </row>
    <row r="13" spans="1:29" x14ac:dyDescent="0.25">
      <c r="A13" s="21" t="s">
        <v>48</v>
      </c>
      <c r="B13" s="52">
        <v>21674.9</v>
      </c>
      <c r="C13" s="57"/>
    </row>
    <row r="14" spans="1:29" x14ac:dyDescent="0.25">
      <c r="A14" s="21" t="s">
        <v>49</v>
      </c>
      <c r="B14" s="52">
        <v>21674.9</v>
      </c>
      <c r="C14" s="57"/>
    </row>
    <row r="15" spans="1:29" x14ac:dyDescent="0.25">
      <c r="A15" s="21" t="s">
        <v>50</v>
      </c>
      <c r="B15" s="52">
        <v>47.05</v>
      </c>
      <c r="C15" s="57"/>
    </row>
    <row r="16" spans="1:29" x14ac:dyDescent="0.25">
      <c r="A16" s="21" t="s">
        <v>51</v>
      </c>
      <c r="B16" s="52">
        <v>14.6</v>
      </c>
    </row>
    <row r="17" spans="1:31" x14ac:dyDescent="0.25">
      <c r="A17" s="21" t="s">
        <v>52</v>
      </c>
      <c r="B17" s="52">
        <v>107</v>
      </c>
    </row>
    <row r="18" spans="1:31" x14ac:dyDescent="0.25">
      <c r="A18" s="21" t="s">
        <v>53</v>
      </c>
      <c r="B18" s="52">
        <v>33.200000000000003</v>
      </c>
    </row>
    <row r="19" spans="1:31" x14ac:dyDescent="0.25">
      <c r="A19" s="21" t="s">
        <v>54</v>
      </c>
      <c r="B19" s="99">
        <v>6587878.9029999999</v>
      </c>
      <c r="C19" s="57"/>
    </row>
    <row r="20" spans="1:31" x14ac:dyDescent="0.25">
      <c r="A20" s="21" t="s">
        <v>55</v>
      </c>
      <c r="B20" s="99">
        <v>544304.05700000003</v>
      </c>
      <c r="C20" s="57"/>
    </row>
    <row r="21" spans="1:31" x14ac:dyDescent="0.25">
      <c r="A21" s="21" t="s">
        <v>56</v>
      </c>
      <c r="B21" s="99">
        <v>6587952.5930000003</v>
      </c>
      <c r="C21" s="57"/>
    </row>
    <row r="22" spans="1:31" x14ac:dyDescent="0.25">
      <c r="A22" s="21" t="s">
        <v>57</v>
      </c>
      <c r="B22" s="99">
        <v>544381.90599999996</v>
      </c>
      <c r="C22" s="57"/>
    </row>
    <row r="23" spans="1:31" x14ac:dyDescent="0.25">
      <c r="A23" s="21" t="s">
        <v>58</v>
      </c>
      <c r="B23" s="99">
        <v>6587962.9359999998</v>
      </c>
      <c r="C23" s="57"/>
    </row>
    <row r="24" spans="1:31" x14ac:dyDescent="0.25">
      <c r="A24" s="21" t="s">
        <v>59</v>
      </c>
      <c r="B24" s="99">
        <v>544363.23600000003</v>
      </c>
      <c r="C24" s="57"/>
    </row>
    <row r="25" spans="1:31" x14ac:dyDescent="0.25">
      <c r="A25" s="21" t="s">
        <v>60</v>
      </c>
      <c r="B25" s="99">
        <v>6587888.6979999999</v>
      </c>
      <c r="C25" s="57"/>
    </row>
    <row r="26" spans="1:31" x14ac:dyDescent="0.25">
      <c r="A26" s="21" t="s">
        <v>61</v>
      </c>
      <c r="B26" s="99">
        <v>544293.63899999997</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1188.8999999999996</v>
      </c>
      <c r="AC30" s="23">
        <f>AC29</f>
        <v>1</v>
      </c>
    </row>
    <row r="31" spans="1:31" x14ac:dyDescent="0.25">
      <c r="A31" s="21" t="str">
        <f>IF(A30="","",Tabelid!D3)</f>
        <v>Korruse vertikaalsete ühendusteede pind (KÜTP):</v>
      </c>
      <c r="B31" s="47">
        <f>IF(A31="","",SUMIFS(Eksplikatsioon!F:F,Eksplikatsioon!A:A,AC31,Eksplikatsioon!C:C,Tabelid!E3))</f>
        <v>47.699999999999996</v>
      </c>
      <c r="D31" s="39"/>
      <c r="AC31" s="23">
        <f t="shared" ref="AC31:AC38" si="0">AC30</f>
        <v>1</v>
      </c>
    </row>
    <row r="32" spans="1:31" x14ac:dyDescent="0.25">
      <c r="A32" s="21" t="str">
        <f>IF(A31="","",Tabelid!D4)</f>
        <v>Korruse tehnopind (KTRP):</v>
      </c>
      <c r="B32" s="47">
        <f>IF(A32="","",SUMIFS(Eksplikatsioon!F:F,Eksplikatsioon!A:A,AC32,Eksplikatsioon!C:C,Tabelid!E4))</f>
        <v>75.400000000000006</v>
      </c>
      <c r="D32" s="39"/>
      <c r="AC32" s="23">
        <f t="shared" si="0"/>
        <v>1</v>
      </c>
    </row>
    <row r="33" spans="1:29" x14ac:dyDescent="0.25">
      <c r="A33" s="21" t="str">
        <f>IF(A32="","",Tabelid!D5)</f>
        <v>Korruse netopind (KNP):</v>
      </c>
      <c r="B33" s="47">
        <f>IF(A33="","",SUM(B30:B32)+B38)</f>
        <v>1311.9999999999998</v>
      </c>
      <c r="D33" s="39"/>
      <c r="E33" s="26"/>
      <c r="AC33" s="23">
        <f t="shared" si="0"/>
        <v>1</v>
      </c>
    </row>
    <row r="34" spans="1:29" x14ac:dyDescent="0.25">
      <c r="A34" s="21" t="str">
        <f>IF(A33="","",Tabelid!D6)</f>
        <v>Korruse suletud netopind (KSNP):</v>
      </c>
      <c r="B34" s="47">
        <f>IF(A34="","",SUMIFS(Eksplikatsioon!G:G,Eksplikatsioon!A:A,AC34))</f>
        <v>1291.4000000000001</v>
      </c>
      <c r="D34" s="39"/>
      <c r="AC34" s="23">
        <f>AC33</f>
        <v>1</v>
      </c>
    </row>
    <row r="35" spans="1:29" x14ac:dyDescent="0.25">
      <c r="A35" s="21" t="str">
        <f>IF(A33="","",Tabelid!D7)</f>
        <v>Korruse kasulik pind (KKP):</v>
      </c>
      <c r="B35" s="52">
        <v>1645.7</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1917.4</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2. Korrus</v>
      </c>
      <c r="D39" s="39"/>
      <c r="AC39" s="23">
        <f>IFERROR(IF(FIND(".",A39)=3,LEFT(A39,2),LEFT(A39,1))*1,"")</f>
        <v>2</v>
      </c>
    </row>
    <row r="40" spans="1:29" x14ac:dyDescent="0.25">
      <c r="A40" s="21" t="str">
        <f>IF(A39="","",Tabelid!D12)</f>
        <v>Korruse üüritav pind (KÜP):</v>
      </c>
      <c r="B40" s="47">
        <f>IF(A40="","",SUMIFS(Eksplikatsioon!F:F,Eksplikatsioon!A:A,AC40,Eksplikatsioon!C:C,Tabelid!E12))</f>
        <v>1185.4000000000003</v>
      </c>
      <c r="D40" s="39"/>
      <c r="AC40" s="23">
        <f>AC39</f>
        <v>2</v>
      </c>
    </row>
    <row r="41" spans="1:29" x14ac:dyDescent="0.25">
      <c r="A41" s="21" t="str">
        <f>IF(A40="","",Tabelid!D13)</f>
        <v>Korruse vertikaalsete ühendusteede pind (KÜTP):</v>
      </c>
      <c r="B41" s="47">
        <f>IF(A41="","",SUMIFS(Eksplikatsioon!F:F,Eksplikatsioon!A:A,AC41,Eksplikatsioon!C:C,Tabelid!E13))</f>
        <v>69.199999999999989</v>
      </c>
      <c r="D41" s="39"/>
      <c r="AC41" s="23">
        <f t="shared" ref="AC41:AC48" si="1">AC40</f>
        <v>2</v>
      </c>
    </row>
    <row r="42" spans="1:29" x14ac:dyDescent="0.25">
      <c r="A42" s="21" t="str">
        <f>IF(A41="","",Tabelid!D14)</f>
        <v>Korruse tehnopind (KTRP):</v>
      </c>
      <c r="B42" s="47">
        <f>IF(A42="","",SUMIFS(Eksplikatsioon!F:F,Eksplikatsioon!A:A,AC42,Eksplikatsioon!C:C,Tabelid!E14))</f>
        <v>0</v>
      </c>
      <c r="D42" s="39"/>
      <c r="AC42" s="23">
        <f t="shared" si="1"/>
        <v>2</v>
      </c>
    </row>
    <row r="43" spans="1:29" x14ac:dyDescent="0.25">
      <c r="A43" s="21" t="str">
        <f>IF(A42="","",Tabelid!D15)</f>
        <v>Korruse netopind (KNP):</v>
      </c>
      <c r="B43" s="47">
        <f>IF(A43="","",SUM(B40:B42)+B48)</f>
        <v>1254.6000000000004</v>
      </c>
      <c r="D43" s="39"/>
      <c r="AC43" s="23">
        <f t="shared" si="1"/>
        <v>2</v>
      </c>
    </row>
    <row r="44" spans="1:29" x14ac:dyDescent="0.25">
      <c r="A44" s="21" t="str">
        <f>IF(A43="","",Tabelid!D16)</f>
        <v>Korruse suletud netopind (KSNP):</v>
      </c>
      <c r="B44" s="47">
        <f>IF(A44="","",SUMIFS(Eksplikatsioon!G:G,Eksplikatsioon!A:A,AC44))</f>
        <v>1239.6000000000006</v>
      </c>
      <c r="D44" s="39"/>
      <c r="AC44" s="23">
        <f>AC43</f>
        <v>2</v>
      </c>
    </row>
    <row r="45" spans="1:29" x14ac:dyDescent="0.25">
      <c r="A45" s="21" t="str">
        <f>IF(A43="","",Tabelid!D17)</f>
        <v>Korruse kasulik pind (KKP):</v>
      </c>
      <c r="B45" s="52">
        <v>1479.8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25">
      <c r="A46" s="21" t="str">
        <f>IF(A45="","",Tabelid!D18)</f>
        <v>Korruse brutopind (KBP):</v>
      </c>
      <c r="B46" s="52">
        <v>1743.1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25">
      <c r="A47" s="21" t="str">
        <f>IF(A46="","",Tabelid!D19)</f>
        <v>Korruse avatud netopind (KANP):</v>
      </c>
      <c r="B47" s="47">
        <f>IF(A47="","",SUMIFS(Eksplikatsioon!F:F,Eksplikatsioon!A:A,AC47,Eksplikatsioon!C:C,Tabelid!E19))</f>
        <v>0</v>
      </c>
      <c r="AC47" s="23">
        <f t="shared" si="1"/>
        <v>2</v>
      </c>
    </row>
    <row r="48" spans="1:29" x14ac:dyDescent="0.25">
      <c r="A48" s="21" t="str">
        <f>IF(A47="","",Tabelid!D20)</f>
        <v>Korruse passiivne vakantsus (KPV):</v>
      </c>
      <c r="B48" s="47">
        <f>IF(A48="","",SUMIFS(Eksplikatsioon!F:F,Eksplikatsioon!A:A,AC48,Eksplikatsioon!C:C,Tabelid!E20))</f>
        <v>0</v>
      </c>
      <c r="AC48" s="23">
        <f t="shared" si="1"/>
        <v>2</v>
      </c>
    </row>
    <row r="49" spans="1:29" x14ac:dyDescent="0.25">
      <c r="A49" s="10" t="str">
        <f>IF(COUNTIF(Tabelid!G:G,TRUE)/10-Tabelid!H21&gt;0,MIN(Tabelid!F:F)+Tabelid!H21&amp;"."&amp;" Korrus","")</f>
        <v>3. Korrus</v>
      </c>
      <c r="AC49" s="23">
        <f>IFERROR(IF(FIND(".",A49)=3,LEFT(A49,2),LEFT(A49,1))*1,"")</f>
        <v>3</v>
      </c>
    </row>
    <row r="50" spans="1:29" x14ac:dyDescent="0.25">
      <c r="A50" s="21" t="str">
        <f>IF(A49="","",Tabelid!D22)</f>
        <v>Korruse üüritav pind (KÜP):</v>
      </c>
      <c r="B50" s="47">
        <f>IF(A50="","",SUMIFS(Eksplikatsioon!F:F,Eksplikatsioon!A:A,AC50,Eksplikatsioon!C:C,Tabelid!E22))</f>
        <v>1017.2000000000002</v>
      </c>
      <c r="AC50" s="23">
        <f>AC49</f>
        <v>3</v>
      </c>
    </row>
    <row r="51" spans="1:29" x14ac:dyDescent="0.25">
      <c r="A51" s="21" t="str">
        <f>IF(A50="","",Tabelid!D23)</f>
        <v>Korruse vertikaalsete ühendusteede pind (KÜTP):</v>
      </c>
      <c r="B51" s="47">
        <f>IF(A51="","",SUMIFS(Eksplikatsioon!F:F,Eksplikatsioon!A:A,AC51,Eksplikatsioon!C:C,Tabelid!E23))</f>
        <v>51</v>
      </c>
      <c r="AC51" s="23">
        <f t="shared" ref="AC51:AC58" si="2">AC50</f>
        <v>3</v>
      </c>
    </row>
    <row r="52" spans="1:29" x14ac:dyDescent="0.25">
      <c r="A52" s="21" t="str">
        <f>IF(A51="","",Tabelid!D24)</f>
        <v>Korruse tehnopind (KTRP):</v>
      </c>
      <c r="B52" s="47">
        <f>IF(A52="","",SUMIFS(Eksplikatsioon!F:F,Eksplikatsioon!A:A,AC52,Eksplikatsioon!C:C,Tabelid!E24))</f>
        <v>82.5</v>
      </c>
      <c r="AC52" s="23">
        <f t="shared" si="2"/>
        <v>3</v>
      </c>
    </row>
    <row r="53" spans="1:29" x14ac:dyDescent="0.25">
      <c r="A53" s="21" t="str">
        <f>IF(A52="","",Tabelid!D25)</f>
        <v>Korruse netopind (KNP):</v>
      </c>
      <c r="B53" s="47">
        <f>IF(A53="","",SUM(B50:B52)+B58)</f>
        <v>1150.7000000000003</v>
      </c>
      <c r="AC53" s="23">
        <f t="shared" si="2"/>
        <v>3</v>
      </c>
    </row>
    <row r="54" spans="1:29" x14ac:dyDescent="0.25">
      <c r="A54" s="21" t="str">
        <f>IF(A53="","",Tabelid!D26)</f>
        <v>Korruse suletud netopind (KSNP):</v>
      </c>
      <c r="B54" s="47">
        <f>IF(A54="","",SUMIFS(Eksplikatsioon!G:G,Eksplikatsioon!A:A,AC54))</f>
        <v>1117.7999999999997</v>
      </c>
      <c r="AC54" s="23">
        <f>AC53</f>
        <v>3</v>
      </c>
    </row>
    <row r="55" spans="1:29" x14ac:dyDescent="0.25">
      <c r="A55" s="21" t="str">
        <f>IF(A53="","",Tabelid!D27)</f>
        <v>Korruse kasulik pind (KKP):</v>
      </c>
      <c r="B55" s="52">
        <v>1264.7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25">
      <c r="A56" s="21" t="str">
        <f>IF(A55="","",Tabelid!D28)</f>
        <v>Korruse brutopind (KBP):</v>
      </c>
      <c r="B56" s="52">
        <v>1399.5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25">
      <c r="A57" s="21" t="str">
        <f>IF(A56="","",Tabelid!D29)</f>
        <v>Korruse avatud netopind (KANP):</v>
      </c>
      <c r="B57" s="47">
        <f>IF(A57="","",SUMIFS(Eksplikatsioon!F:F,Eksplikatsioon!A:A,AC57,Eksplikatsioon!C:C,Tabelid!E29))</f>
        <v>0</v>
      </c>
      <c r="AC57" s="23">
        <f t="shared" si="2"/>
        <v>3</v>
      </c>
    </row>
    <row r="58" spans="1:29" x14ac:dyDescent="0.25">
      <c r="A58" s="21" t="str">
        <f>IF(A57="","",Tabelid!D30)</f>
        <v>Korruse passiivne vakantsus (KPV):</v>
      </c>
      <c r="B58" s="47">
        <f>IF(A58="","",SUMIFS(Eksplikatsioon!F:F,Eksplikatsioon!A:A,AC58,Eksplikatsioon!C:C,Tabelid!E30))</f>
        <v>0</v>
      </c>
      <c r="AC58" s="23">
        <f t="shared" si="2"/>
        <v>3</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7" t="str">
        <f>IF(A60="","",SUMIFS(Eksplikatsioon!F:F,Eksplikatsioon!A:A,AC60,Eksplikatsioon!C:C,Tabelid!E32))</f>
        <v/>
      </c>
      <c r="AC60" s="23" t="str">
        <f>AC59</f>
        <v/>
      </c>
    </row>
    <row r="61" spans="1:29" x14ac:dyDescent="0.25">
      <c r="A61" s="21" t="str">
        <f>IF(A60="","",Tabelid!D33)</f>
        <v/>
      </c>
      <c r="B61" s="47" t="str">
        <f>IF(A61="","",SUMIFS(Eksplikatsioon!F:F,Eksplikatsioon!A:A,AC61,Eksplikatsioon!C:C,Tabelid!E33))</f>
        <v/>
      </c>
      <c r="AC61" s="23" t="str">
        <f t="shared" ref="AC61:AC68" si="3">AC60</f>
        <v/>
      </c>
    </row>
    <row r="62" spans="1:29" x14ac:dyDescent="0.25">
      <c r="A62" s="21" t="str">
        <f>IF(A61="","",Tabelid!D34)</f>
        <v/>
      </c>
      <c r="B62" s="47" t="str">
        <f>IF(A62="","",SUMIFS(Eksplikatsioon!F:F,Eksplikatsioon!A:A,AC62,Eksplikatsioon!C:C,Tabelid!E34))</f>
        <v/>
      </c>
      <c r="AC62" s="23" t="str">
        <f t="shared" si="3"/>
        <v/>
      </c>
    </row>
    <row r="63" spans="1:29" x14ac:dyDescent="0.25">
      <c r="A63" s="21" t="str">
        <f>IF(A62="","",Tabelid!D35)</f>
        <v/>
      </c>
      <c r="B63" s="47" t="str">
        <f>IF(A63="","",SUM(B60:B62)+B68)</f>
        <v/>
      </c>
      <c r="AC63" s="23" t="str">
        <f t="shared" si="3"/>
        <v/>
      </c>
    </row>
    <row r="64" spans="1:29" x14ac:dyDescent="0.25">
      <c r="A64" s="21" t="str">
        <f>IF(A63="","",Tabelid!D36)</f>
        <v/>
      </c>
      <c r="B64" s="47"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7" t="str">
        <f>IF(A67="","",SUMIFS(Eksplikatsioon!F:F,Eksplikatsioon!A:A,AC67,Eksplikatsioon!C:C,Tabelid!E39))</f>
        <v/>
      </c>
      <c r="AC67" s="23" t="str">
        <f t="shared" si="3"/>
        <v/>
      </c>
    </row>
    <row r="68" spans="1:29" x14ac:dyDescent="0.25">
      <c r="A68" s="21" t="str">
        <f>IF(A67="","",Tabelid!D40)</f>
        <v/>
      </c>
      <c r="B68" s="47"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67" activePane="bottomLeft" state="frozen"/>
      <selection pane="bottomLeft" activeCell="J201" sqref="J201"/>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Tartu mnt 85, Lasnamäe LO, Tallinna linn, Harju maakond</v>
      </c>
      <c r="H1" s="33"/>
    </row>
    <row r="2" spans="1:37" x14ac:dyDescent="0.25">
      <c r="A2" s="10"/>
      <c r="B2" s="20"/>
      <c r="H2" s="33"/>
    </row>
    <row r="3" spans="1:37" x14ac:dyDescent="0.2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Riigi Kinnisvara AS</v>
      </c>
      <c r="P4" s="28" t="str">
        <f t="shared" ref="P4:AG4" ca="1" si="0">IF(INDIRECT("'Lepingu lisa'!R"&amp;COLUMN()-10&amp;"C49",FALSE)="","",INDIRECT("'Lepingu lisa'!R"&amp;COLUMN()-12&amp;"C49",FALSE))</f>
        <v>Eesti Geoloogiateenistus</v>
      </c>
      <c r="Q4" s="28" t="str">
        <f t="shared" ca="1" si="0"/>
        <v>Rahandusministeerium</v>
      </c>
      <c r="R4" s="28" t="str">
        <f t="shared" ca="1" si="0"/>
        <v>Majandus- ja Kommunikatsiooniministeerium</v>
      </c>
      <c r="S4" s="28" t="str">
        <f t="shared" ca="1" si="0"/>
        <v>Vabariigi Presidendi Kantselei</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84</v>
      </c>
      <c r="B5" s="19" t="s">
        <v>579</v>
      </c>
      <c r="C5" s="18" t="s">
        <v>86</v>
      </c>
      <c r="D5" s="18" t="s">
        <v>114</v>
      </c>
      <c r="E5" s="18" t="s">
        <v>115</v>
      </c>
      <c r="F5" s="49">
        <v>97.8</v>
      </c>
      <c r="G5" s="49">
        <v>97.8</v>
      </c>
      <c r="H5" s="18"/>
      <c r="I5" s="11" t="str">
        <f>LEFT(Tabel1[[#This Row],[Ruumi tüüp (TALO Tüüpruumide nimestik)]],2)</f>
        <v>33</v>
      </c>
      <c r="J5" s="22" t="s">
        <v>100</v>
      </c>
      <c r="K5" s="18" t="s">
        <v>101</v>
      </c>
      <c r="L5" s="11" t="str">
        <f>IFERROR(VLOOKUP(Tabel1[[#This Row],[Üürnik]],'Lepingu lisa'!$AW$3:$AX$22,2,FALSE),"")</f>
        <v>TARTU851_11</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84</v>
      </c>
      <c r="B6" s="19" t="s">
        <v>85</v>
      </c>
      <c r="C6" s="18" t="s">
        <v>86</v>
      </c>
      <c r="D6" s="18" t="s">
        <v>87</v>
      </c>
      <c r="E6" s="18" t="s">
        <v>88</v>
      </c>
      <c r="F6" s="49">
        <v>2.7</v>
      </c>
      <c r="G6" s="49">
        <v>2.6</v>
      </c>
      <c r="H6" s="18"/>
      <c r="I6" s="11" t="str">
        <f>LEFT(Tabel1[[#This Row],[Ruumi tüüp (TALO Tüüpruumide nimestik)]],2)</f>
        <v>83</v>
      </c>
      <c r="J6" s="22" t="s">
        <v>89</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x14ac:dyDescent="0.25">
      <c r="A7" s="18" t="s">
        <v>84</v>
      </c>
      <c r="B7" s="19" t="s">
        <v>90</v>
      </c>
      <c r="C7" s="18" t="s">
        <v>86</v>
      </c>
      <c r="D7" s="18" t="s">
        <v>91</v>
      </c>
      <c r="E7" s="18" t="s">
        <v>92</v>
      </c>
      <c r="F7" s="49">
        <v>61</v>
      </c>
      <c r="G7" s="49">
        <v>59.2</v>
      </c>
      <c r="H7" s="18"/>
      <c r="I7" s="11" t="str">
        <f>LEFT(Tabel1[[#This Row],[Ruumi tüüp (TALO Tüüpruumide nimestik)]],2)</f>
        <v>91</v>
      </c>
      <c r="J7" s="22" t="s">
        <v>89</v>
      </c>
      <c r="K7" s="18"/>
      <c r="L7" s="11" t="str">
        <f>IFERROR(VLOOKUP(Tabel1[[#This Row],[Üürnik]],'Lepingu lisa'!$AW$3:$AX$22,2,FALSE),"")</f>
        <v/>
      </c>
      <c r="M7" s="11" t="str">
        <f>IFERROR(VLOOKUP(Tabel1[[#This Row],[Jaotus]],Tabelid!L:M,2,FALSE),"")</f>
        <v>BUILDING</v>
      </c>
      <c r="N7" s="11"/>
      <c r="O7" s="32"/>
      <c r="P7" s="32"/>
      <c r="Q7" s="32"/>
      <c r="R7" s="32"/>
      <c r="S7" s="32"/>
      <c r="T7" s="32"/>
      <c r="U7" s="32"/>
      <c r="V7" s="32"/>
      <c r="W7" s="32"/>
      <c r="X7" s="32"/>
      <c r="Y7" s="32"/>
      <c r="Z7" s="32"/>
      <c r="AA7" s="32"/>
      <c r="AB7" s="32"/>
      <c r="AC7" s="32"/>
      <c r="AD7" s="32"/>
      <c r="AE7" s="32"/>
      <c r="AF7" s="32"/>
      <c r="AG7" s="32"/>
    </row>
    <row r="8" spans="1:37" x14ac:dyDescent="0.25">
      <c r="A8" s="18" t="s">
        <v>84</v>
      </c>
      <c r="B8" s="19" t="s">
        <v>93</v>
      </c>
      <c r="C8" s="18" t="s">
        <v>94</v>
      </c>
      <c r="D8" s="18" t="s">
        <v>95</v>
      </c>
      <c r="E8" s="18" t="s">
        <v>96</v>
      </c>
      <c r="F8" s="49">
        <v>7.2</v>
      </c>
      <c r="G8" s="49">
        <v>7.2</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84</v>
      </c>
      <c r="B9" s="19" t="s">
        <v>97</v>
      </c>
      <c r="C9" s="18" t="s">
        <v>86</v>
      </c>
      <c r="D9" s="18" t="s">
        <v>87</v>
      </c>
      <c r="E9" s="18" t="s">
        <v>88</v>
      </c>
      <c r="F9" s="49">
        <v>2.1</v>
      </c>
      <c r="G9" s="49">
        <v>2.1</v>
      </c>
      <c r="H9" s="18"/>
      <c r="I9" s="11" t="str">
        <f>LEFT(Tabel1[[#This Row],[Ruumi tüüp (TALO Tüüpruumide nimestik)]],2)</f>
        <v>83</v>
      </c>
      <c r="J9" s="22" t="s">
        <v>89</v>
      </c>
      <c r="K9" s="18"/>
      <c r="L9" s="11" t="str">
        <f>IFERROR(VLOOKUP(Tabel1[[#This Row],[Üürnik]],'Lepingu lisa'!$AW$3:$AX$22,2,FALSE),"")</f>
        <v/>
      </c>
      <c r="M9" s="11" t="str">
        <f>IFERROR(VLOOKUP(Tabel1[[#This Row],[Jaotus]],Tabelid!L:M,2,FALSE),"")</f>
        <v>BUILDING</v>
      </c>
      <c r="N9" s="11"/>
      <c r="O9" s="32"/>
      <c r="P9" s="32"/>
      <c r="Q9" s="32"/>
      <c r="R9" s="32"/>
      <c r="S9" s="32"/>
      <c r="T9" s="32"/>
      <c r="U9" s="32"/>
      <c r="V9" s="32"/>
      <c r="W9" s="32"/>
      <c r="X9" s="32"/>
      <c r="Y9" s="32"/>
      <c r="Z9" s="32"/>
      <c r="AA9" s="32"/>
      <c r="AB9" s="32"/>
      <c r="AC9" s="32"/>
      <c r="AD9" s="32"/>
      <c r="AE9" s="32"/>
      <c r="AF9" s="32"/>
      <c r="AG9" s="32"/>
    </row>
    <row r="10" spans="1:37" x14ac:dyDescent="0.25">
      <c r="A10" s="18" t="s">
        <v>84</v>
      </c>
      <c r="B10" s="19" t="s">
        <v>102</v>
      </c>
      <c r="C10" s="18" t="s">
        <v>86</v>
      </c>
      <c r="D10" s="18" t="s">
        <v>108</v>
      </c>
      <c r="E10" s="18" t="s">
        <v>92</v>
      </c>
      <c r="F10" s="49">
        <v>30.2</v>
      </c>
      <c r="G10" s="49">
        <v>30.1</v>
      </c>
      <c r="H10" s="18" t="s">
        <v>109</v>
      </c>
      <c r="I10" s="11" t="str">
        <f>LEFT(Tabel1[[#This Row],[Ruumi tüüp (TALO Tüüpruumide nimestik)]],2)</f>
        <v>91</v>
      </c>
      <c r="J10" s="22" t="s">
        <v>110</v>
      </c>
      <c r="K10" s="18"/>
      <c r="L10" s="11" t="str">
        <f>IFERROR(VLOOKUP(Tabel1[[#This Row],[Üürnik]],'Lepingu lisa'!$AW$3:$AX$22,2,FALSE),"")</f>
        <v/>
      </c>
      <c r="M10" s="11" t="str">
        <f>IFERROR(VLOOKUP(Tabel1[[#This Row],[Jaotus]],Tabelid!L:M,2,FALSE),"")</f>
        <v>MUU_FLOOR</v>
      </c>
      <c r="N10" s="11"/>
      <c r="O10" s="32">
        <v>1</v>
      </c>
      <c r="P10" s="32"/>
      <c r="Q10" s="32">
        <v>0</v>
      </c>
      <c r="R10" s="32">
        <v>0</v>
      </c>
      <c r="S10" s="32">
        <v>1</v>
      </c>
      <c r="T10" s="32">
        <v>0</v>
      </c>
      <c r="U10" s="32"/>
      <c r="V10" s="32"/>
      <c r="W10" s="32"/>
      <c r="X10" s="32"/>
      <c r="Y10" s="32"/>
      <c r="Z10" s="32"/>
      <c r="AA10" s="32"/>
      <c r="AB10" s="32"/>
      <c r="AC10" s="32"/>
      <c r="AD10" s="32"/>
      <c r="AE10" s="32"/>
      <c r="AF10" s="32"/>
      <c r="AG10" s="32"/>
    </row>
    <row r="11" spans="1:37" x14ac:dyDescent="0.25">
      <c r="A11" s="18" t="s">
        <v>84</v>
      </c>
      <c r="B11" s="19" t="s">
        <v>103</v>
      </c>
      <c r="C11" s="18" t="s">
        <v>86</v>
      </c>
      <c r="D11" s="18" t="s">
        <v>98</v>
      </c>
      <c r="E11" s="18" t="s">
        <v>99</v>
      </c>
      <c r="F11" s="49">
        <v>20.2</v>
      </c>
      <c r="G11" s="49">
        <v>20.100000000000001</v>
      </c>
      <c r="H11" s="18"/>
      <c r="I11" s="11" t="str">
        <f>LEFT(Tabel1[[#This Row],[Ruumi tüüp (TALO Tüüpruumide nimestik)]],2)</f>
        <v>21</v>
      </c>
      <c r="J11" s="22" t="s">
        <v>100</v>
      </c>
      <c r="K11" s="18" t="s">
        <v>101</v>
      </c>
      <c r="L11" s="11" t="str">
        <f>IFERROR(VLOOKUP(Tabel1[[#This Row],[Üürnik]],'Lepingu lisa'!$AW$3:$AX$22,2,FALSE),"")</f>
        <v>TARTU851_11</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84</v>
      </c>
      <c r="B12" s="19" t="s">
        <v>104</v>
      </c>
      <c r="C12" s="18" t="s">
        <v>86</v>
      </c>
      <c r="D12" s="18" t="s">
        <v>105</v>
      </c>
      <c r="E12" s="18" t="s">
        <v>106</v>
      </c>
      <c r="F12" s="49">
        <v>6</v>
      </c>
      <c r="G12" s="49">
        <v>6</v>
      </c>
      <c r="H12" s="18"/>
      <c r="I12" s="11" t="str">
        <f>LEFT(Tabel1[[#This Row],[Ruumi tüüp (TALO Tüüpruumide nimestik)]],2)</f>
        <v>62</v>
      </c>
      <c r="J12" s="22" t="s">
        <v>100</v>
      </c>
      <c r="K12" s="18" t="s">
        <v>101</v>
      </c>
      <c r="L12" s="11" t="str">
        <f>IFERROR(VLOOKUP(Tabel1[[#This Row],[Üürnik]],'Lepingu lisa'!$AW$3:$AX$22,2,FALSE),"")</f>
        <v>TARTU851_11</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84</v>
      </c>
      <c r="B13" s="19" t="s">
        <v>107</v>
      </c>
      <c r="C13" s="18" t="s">
        <v>86</v>
      </c>
      <c r="D13" s="18" t="s">
        <v>98</v>
      </c>
      <c r="E13" s="18" t="s">
        <v>99</v>
      </c>
      <c r="F13" s="49">
        <v>22.4</v>
      </c>
      <c r="G13" s="49">
        <v>21.9</v>
      </c>
      <c r="H13" s="18"/>
      <c r="I13" s="11" t="str">
        <f>LEFT(Tabel1[[#This Row],[Ruumi tüüp (TALO Tüüpruumide nimestik)]],2)</f>
        <v>21</v>
      </c>
      <c r="J13" s="22" t="s">
        <v>100</v>
      </c>
      <c r="K13" s="18" t="s">
        <v>101</v>
      </c>
      <c r="L13" s="11" t="str">
        <f>IFERROR(VLOOKUP(Tabel1[[#This Row],[Üürnik]],'Lepingu lisa'!$AW$3:$AX$22,2,FALSE),"")</f>
        <v>TARTU851_11</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84</v>
      </c>
      <c r="B14" s="19" t="s">
        <v>111</v>
      </c>
      <c r="C14" s="18" t="s">
        <v>86</v>
      </c>
      <c r="D14" s="18" t="s">
        <v>108</v>
      </c>
      <c r="E14" s="18" t="s">
        <v>92</v>
      </c>
      <c r="F14" s="49">
        <v>55.3</v>
      </c>
      <c r="G14" s="49">
        <v>55.3</v>
      </c>
      <c r="H14" s="18"/>
      <c r="I14" s="11" t="str">
        <f>LEFT(Tabel1[[#This Row],[Ruumi tüüp (TALO Tüüpruumide nimestik)]],2)</f>
        <v>91</v>
      </c>
      <c r="J14" s="22" t="s">
        <v>100</v>
      </c>
      <c r="K14" s="18" t="s">
        <v>112</v>
      </c>
      <c r="L14" s="11" t="str">
        <f>IFERROR(VLOOKUP(Tabel1[[#This Row],[Üürnik]],'Lepingu lisa'!$AW$3:$AX$22,2,FALSE),"")</f>
        <v>TARTUMNT855_03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84</v>
      </c>
      <c r="B15" s="19" t="s">
        <v>578</v>
      </c>
      <c r="C15" s="18" t="s">
        <v>86</v>
      </c>
      <c r="D15" s="18" t="s">
        <v>117</v>
      </c>
      <c r="E15" s="18" t="s">
        <v>99</v>
      </c>
      <c r="F15" s="49">
        <v>53</v>
      </c>
      <c r="G15" s="49">
        <v>53</v>
      </c>
      <c r="H15" s="18"/>
      <c r="I15" s="11" t="str">
        <f>LEFT(Tabel1[[#This Row],[Ruumi tüüp (TALO Tüüpruumide nimestik)]],2)</f>
        <v>21</v>
      </c>
      <c r="J15" s="22" t="s">
        <v>100</v>
      </c>
      <c r="K15" s="18" t="s">
        <v>112</v>
      </c>
      <c r="L15" s="11" t="str">
        <f>IFERROR(VLOOKUP(Tabel1[[#This Row],[Üürnik]],'Lepingu lisa'!$AW$3:$AX$22,2,FALSE),"")</f>
        <v>TARTUMNT855_03</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84</v>
      </c>
      <c r="B16" s="19" t="s">
        <v>113</v>
      </c>
      <c r="C16" s="18" t="s">
        <v>86</v>
      </c>
      <c r="D16" s="18" t="s">
        <v>98</v>
      </c>
      <c r="E16" s="18" t="s">
        <v>99</v>
      </c>
      <c r="F16" s="49">
        <v>7.6</v>
      </c>
      <c r="G16" s="49">
        <v>7.1</v>
      </c>
      <c r="H16" s="18"/>
      <c r="I16" s="11" t="str">
        <f>LEFT(Tabel1[[#This Row],[Ruumi tüüp (TALO Tüüpruumide nimestik)]],2)</f>
        <v>21</v>
      </c>
      <c r="J16" s="22" t="s">
        <v>100</v>
      </c>
      <c r="K16" s="18" t="s">
        <v>101</v>
      </c>
      <c r="L16" s="11" t="str">
        <f>IFERROR(VLOOKUP(Tabel1[[#This Row],[Üürnik]],'Lepingu lisa'!$AW$3:$AX$22,2,FALSE),"")</f>
        <v>TARTU851_11</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84</v>
      </c>
      <c r="B17" s="19" t="s">
        <v>116</v>
      </c>
      <c r="C17" s="18" t="s">
        <v>86</v>
      </c>
      <c r="D17" s="18" t="s">
        <v>98</v>
      </c>
      <c r="E17" s="18" t="s">
        <v>99</v>
      </c>
      <c r="F17" s="49">
        <v>10.8</v>
      </c>
      <c r="G17" s="49">
        <v>10.3</v>
      </c>
      <c r="H17" s="18"/>
      <c r="I17" s="11" t="str">
        <f>LEFT(Tabel1[[#This Row],[Ruumi tüüp (TALO Tüüpruumide nimestik)]],2)</f>
        <v>21</v>
      </c>
      <c r="J17" s="22" t="s">
        <v>100</v>
      </c>
      <c r="K17" s="18" t="s">
        <v>101</v>
      </c>
      <c r="L17" s="11" t="str">
        <f>IFERROR(VLOOKUP(Tabel1[[#This Row],[Üürnik]],'Lepingu lisa'!$AW$3:$AX$22,2,FALSE),"")</f>
        <v>TARTU851_11</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84</v>
      </c>
      <c r="B18" s="19" t="s">
        <v>118</v>
      </c>
      <c r="C18" s="18" t="s">
        <v>86</v>
      </c>
      <c r="D18" s="18" t="s">
        <v>108</v>
      </c>
      <c r="E18" s="18" t="s">
        <v>92</v>
      </c>
      <c r="F18" s="49">
        <v>23.9</v>
      </c>
      <c r="G18" s="49">
        <v>23.7</v>
      </c>
      <c r="H18" s="18"/>
      <c r="I18" s="11" t="str">
        <f>LEFT(Tabel1[[#This Row],[Ruumi tüüp (TALO Tüüpruumide nimestik)]],2)</f>
        <v>91</v>
      </c>
      <c r="J18" s="22" t="s">
        <v>100</v>
      </c>
      <c r="K18" s="18" t="s">
        <v>112</v>
      </c>
      <c r="L18" s="11" t="str">
        <f>IFERROR(VLOOKUP(Tabel1[[#This Row],[Üürnik]],'Lepingu lisa'!$AW$3:$AX$22,2,FALSE),"")</f>
        <v>TARTUMNT855_03</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84</v>
      </c>
      <c r="B19" s="19" t="s">
        <v>575</v>
      </c>
      <c r="C19" s="18" t="s">
        <v>86</v>
      </c>
      <c r="D19" s="18" t="s">
        <v>108</v>
      </c>
      <c r="E19" s="18" t="s">
        <v>92</v>
      </c>
      <c r="F19" s="49">
        <v>3.4</v>
      </c>
      <c r="G19" s="49">
        <v>3.4</v>
      </c>
      <c r="H19" s="18" t="s">
        <v>576</v>
      </c>
      <c r="I19" s="11" t="str">
        <f>LEFT(Tabel1[[#This Row],[Ruumi tüüp (TALO Tüüpruumide nimestik)]],2)</f>
        <v>91</v>
      </c>
      <c r="J19" s="22" t="s">
        <v>110</v>
      </c>
      <c r="K19" s="18"/>
      <c r="L19" s="11" t="str">
        <f>IFERROR(VLOOKUP(Tabel1[[#This Row],[Üürnik]],'Lepingu lisa'!$AW$3:$AX$22,2,FALSE),"")</f>
        <v/>
      </c>
      <c r="M19" s="11" t="str">
        <f>IFERROR(VLOOKUP(Tabel1[[#This Row],[Jaotus]],Tabelid!L:M,2,FALSE),"")</f>
        <v>MUU_FLOOR</v>
      </c>
      <c r="N19" s="11"/>
      <c r="O19" s="32">
        <v>1</v>
      </c>
      <c r="P19" s="32"/>
      <c r="Q19" s="32">
        <v>0</v>
      </c>
      <c r="R19" s="32">
        <v>0</v>
      </c>
      <c r="S19" s="32">
        <v>1</v>
      </c>
      <c r="T19" s="32">
        <v>1</v>
      </c>
      <c r="U19" s="32"/>
      <c r="V19" s="32"/>
      <c r="W19" s="32"/>
      <c r="X19" s="32"/>
      <c r="Y19" s="32"/>
      <c r="Z19" s="32"/>
      <c r="AA19" s="32"/>
      <c r="AB19" s="32"/>
      <c r="AC19" s="32"/>
      <c r="AD19" s="32"/>
      <c r="AE19" s="32"/>
      <c r="AF19" s="32"/>
      <c r="AG19" s="32"/>
    </row>
    <row r="20" spans="1:33" x14ac:dyDescent="0.25">
      <c r="A20" s="18" t="s">
        <v>84</v>
      </c>
      <c r="B20" s="19" t="s">
        <v>119</v>
      </c>
      <c r="C20" s="18" t="s">
        <v>86</v>
      </c>
      <c r="D20" s="18" t="s">
        <v>117</v>
      </c>
      <c r="E20" s="18" t="s">
        <v>99</v>
      </c>
      <c r="F20" s="49">
        <v>53</v>
      </c>
      <c r="G20" s="49">
        <v>53</v>
      </c>
      <c r="H20" s="18"/>
      <c r="I20" s="11" t="str">
        <f>LEFT(Tabel1[[#This Row],[Ruumi tüüp (TALO Tüüpruumide nimestik)]],2)</f>
        <v>21</v>
      </c>
      <c r="J20" s="22" t="s">
        <v>100</v>
      </c>
      <c r="K20" s="18" t="s">
        <v>112</v>
      </c>
      <c r="L20" s="11" t="str">
        <f>IFERROR(VLOOKUP(Tabel1[[#This Row],[Üürnik]],'Lepingu lisa'!$AW$3:$AX$22,2,FALSE),"")</f>
        <v>TARTUMNT855_03</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84</v>
      </c>
      <c r="B21" s="19" t="s">
        <v>120</v>
      </c>
      <c r="C21" s="18" t="s">
        <v>86</v>
      </c>
      <c r="D21" s="18" t="s">
        <v>117</v>
      </c>
      <c r="E21" s="18" t="s">
        <v>99</v>
      </c>
      <c r="F21" s="49">
        <v>21</v>
      </c>
      <c r="G21" s="49">
        <v>20.100000000000001</v>
      </c>
      <c r="H21" s="18"/>
      <c r="I21" s="11" t="str">
        <f>LEFT(Tabel1[[#This Row],[Ruumi tüüp (TALO Tüüpruumide nimestik)]],2)</f>
        <v>21</v>
      </c>
      <c r="J21" s="22" t="s">
        <v>100</v>
      </c>
      <c r="K21" s="18" t="s">
        <v>160</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84</v>
      </c>
      <c r="B22" s="19" t="s">
        <v>121</v>
      </c>
      <c r="C22" s="18" t="s">
        <v>86</v>
      </c>
      <c r="D22" s="18" t="s">
        <v>117</v>
      </c>
      <c r="E22" s="18" t="s">
        <v>99</v>
      </c>
      <c r="F22" s="49">
        <v>18.8</v>
      </c>
      <c r="G22" s="49">
        <v>18</v>
      </c>
      <c r="H22" s="18"/>
      <c r="I22" s="11" t="str">
        <f>LEFT(Tabel1[[#This Row],[Ruumi tüüp (TALO Tüüpruumide nimestik)]],2)</f>
        <v>21</v>
      </c>
      <c r="J22" s="22" t="s">
        <v>100</v>
      </c>
      <c r="K22" s="18" t="s">
        <v>160</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84</v>
      </c>
      <c r="B23" s="19" t="s">
        <v>122</v>
      </c>
      <c r="C23" s="18" t="s">
        <v>86</v>
      </c>
      <c r="D23" s="18" t="s">
        <v>117</v>
      </c>
      <c r="E23" s="18" t="s">
        <v>99</v>
      </c>
      <c r="F23" s="49">
        <v>18.8</v>
      </c>
      <c r="G23" s="49">
        <v>18.5</v>
      </c>
      <c r="H23" s="18"/>
      <c r="I23" s="11" t="str">
        <f>LEFT(Tabel1[[#This Row],[Ruumi tüüp (TALO Tüüpruumide nimestik)]],2)</f>
        <v>21</v>
      </c>
      <c r="J23" s="22" t="s">
        <v>100</v>
      </c>
      <c r="K23" s="18" t="s">
        <v>160</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84</v>
      </c>
      <c r="B24" s="19" t="s">
        <v>123</v>
      </c>
      <c r="C24" s="18" t="s">
        <v>86</v>
      </c>
      <c r="D24" s="18" t="s">
        <v>117</v>
      </c>
      <c r="E24" s="18" t="s">
        <v>99</v>
      </c>
      <c r="F24" s="49">
        <v>17.3</v>
      </c>
      <c r="G24" s="49">
        <v>17.100000000000001</v>
      </c>
      <c r="H24" s="18"/>
      <c r="I24" s="11" t="str">
        <f>LEFT(Tabel1[[#This Row],[Ruumi tüüp (TALO Tüüpruumide nimestik)]],2)</f>
        <v>21</v>
      </c>
      <c r="J24" s="22" t="s">
        <v>100</v>
      </c>
      <c r="K24" s="18" t="s">
        <v>160</v>
      </c>
      <c r="L24" s="11" t="str">
        <f>IFERROR(VLOOKUP(Tabel1[[#This Row],[Üürnik]],'Lepingu lisa'!$AW$3:$AX$22,2,FALSE),"")</f>
        <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84</v>
      </c>
      <c r="B25" s="19" t="s">
        <v>124</v>
      </c>
      <c r="C25" s="18" t="s">
        <v>86</v>
      </c>
      <c r="D25" s="18" t="s">
        <v>125</v>
      </c>
      <c r="E25" s="18" t="s">
        <v>126</v>
      </c>
      <c r="F25" s="49">
        <v>3.1</v>
      </c>
      <c r="G25" s="49">
        <v>3.1</v>
      </c>
      <c r="H25" s="18"/>
      <c r="I25" s="11" t="str">
        <f>LEFT(Tabel1[[#This Row],[Ruumi tüüp (TALO Tüüpruumide nimestik)]],2)</f>
        <v>23</v>
      </c>
      <c r="J25" s="22" t="s">
        <v>100</v>
      </c>
      <c r="K25" s="18" t="s">
        <v>160</v>
      </c>
      <c r="L25" s="11" t="str">
        <f>IFERROR(VLOOKUP(Tabel1[[#This Row],[Üürnik]],'Lepingu lisa'!$AW$3:$AX$22,2,FALSE),"")</f>
        <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84</v>
      </c>
      <c r="B26" s="19" t="s">
        <v>127</v>
      </c>
      <c r="C26" s="18" t="s">
        <v>86</v>
      </c>
      <c r="D26" s="18" t="s">
        <v>108</v>
      </c>
      <c r="E26" s="18" t="s">
        <v>92</v>
      </c>
      <c r="F26" s="49">
        <v>27.2</v>
      </c>
      <c r="G26" s="49">
        <v>27.1</v>
      </c>
      <c r="H26" s="18" t="s">
        <v>576</v>
      </c>
      <c r="I26" s="11" t="str">
        <f>LEFT(Tabel1[[#This Row],[Ruumi tüüp (TALO Tüüpruumide nimestik)]],2)</f>
        <v>91</v>
      </c>
      <c r="J26" s="22" t="s">
        <v>110</v>
      </c>
      <c r="K26" s="18"/>
      <c r="L26" s="11" t="str">
        <f>IFERROR(VLOOKUP(Tabel1[[#This Row],[Üürnik]],'Lepingu lisa'!$AW$3:$AX$22,2,FALSE),"")</f>
        <v/>
      </c>
      <c r="M26" s="11" t="str">
        <f>IFERROR(VLOOKUP(Tabel1[[#This Row],[Jaotus]],Tabelid!L:M,2,FALSE),"")</f>
        <v>MUU_FLOOR</v>
      </c>
      <c r="N26" s="11"/>
      <c r="O26" s="32">
        <v>1</v>
      </c>
      <c r="P26" s="32"/>
      <c r="Q26" s="32">
        <v>0</v>
      </c>
      <c r="R26" s="32">
        <v>0</v>
      </c>
      <c r="S26" s="32">
        <v>1</v>
      </c>
      <c r="T26" s="32">
        <v>1</v>
      </c>
      <c r="U26" s="32"/>
      <c r="V26" s="32"/>
      <c r="W26" s="32"/>
      <c r="X26" s="32"/>
      <c r="Y26" s="32"/>
      <c r="Z26" s="32"/>
      <c r="AA26" s="32"/>
      <c r="AB26" s="32"/>
      <c r="AC26" s="32"/>
      <c r="AD26" s="32"/>
      <c r="AE26" s="32"/>
      <c r="AF26" s="32"/>
      <c r="AG26" s="32"/>
    </row>
    <row r="27" spans="1:33" x14ac:dyDescent="0.25">
      <c r="A27" s="18" t="s">
        <v>84</v>
      </c>
      <c r="B27" s="19" t="s">
        <v>128</v>
      </c>
      <c r="C27" s="18" t="s">
        <v>94</v>
      </c>
      <c r="D27" s="18" t="s">
        <v>95</v>
      </c>
      <c r="E27" s="18" t="s">
        <v>96</v>
      </c>
      <c r="F27" s="49">
        <v>2.5</v>
      </c>
      <c r="G27" s="49">
        <v>2.5</v>
      </c>
      <c r="H27" s="18"/>
      <c r="I27" s="11" t="str">
        <f>LEFT(Tabel1[[#This Row],[Ruumi tüüp (TALO Tüüpruumide nimestik)]],2)</f>
        <v>92</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84</v>
      </c>
      <c r="B28" s="19" t="s">
        <v>129</v>
      </c>
      <c r="C28" s="18" t="s">
        <v>86</v>
      </c>
      <c r="D28" s="18" t="s">
        <v>130</v>
      </c>
      <c r="E28" s="18" t="s">
        <v>131</v>
      </c>
      <c r="F28" s="49">
        <v>32.9</v>
      </c>
      <c r="G28" s="49">
        <v>32.9</v>
      </c>
      <c r="H28" s="18"/>
      <c r="I28" s="11" t="str">
        <f>LEFT(Tabel1[[#This Row],[Ruumi tüüp (TALO Tüüpruumide nimestik)]],2)</f>
        <v>52</v>
      </c>
      <c r="J28" s="22" t="s">
        <v>100</v>
      </c>
      <c r="K28" s="18" t="s">
        <v>101</v>
      </c>
      <c r="L28" s="11" t="str">
        <f>IFERROR(VLOOKUP(Tabel1[[#This Row],[Üürnik]],'Lepingu lisa'!$AW$3:$AX$22,2,FALSE),"")</f>
        <v>TARTU851_11</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84</v>
      </c>
      <c r="B29" s="19" t="s">
        <v>132</v>
      </c>
      <c r="C29" s="18" t="s">
        <v>86</v>
      </c>
      <c r="D29" s="18" t="s">
        <v>130</v>
      </c>
      <c r="E29" s="18" t="s">
        <v>131</v>
      </c>
      <c r="F29" s="49">
        <v>44.3</v>
      </c>
      <c r="G29" s="49">
        <v>44.3</v>
      </c>
      <c r="H29" s="18"/>
      <c r="I29" s="11" t="str">
        <f>LEFT(Tabel1[[#This Row],[Ruumi tüüp (TALO Tüüpruumide nimestik)]],2)</f>
        <v>52</v>
      </c>
      <c r="J29" s="22" t="s">
        <v>100</v>
      </c>
      <c r="K29" s="18" t="s">
        <v>101</v>
      </c>
      <c r="L29" s="11" t="str">
        <f>IFERROR(VLOOKUP(Tabel1[[#This Row],[Üürnik]],'Lepingu lisa'!$AW$3:$AX$22,2,FALSE),"")</f>
        <v>TARTU851_11</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84</v>
      </c>
      <c r="B30" s="19" t="s">
        <v>133</v>
      </c>
      <c r="C30" s="18" t="s">
        <v>86</v>
      </c>
      <c r="D30" s="18" t="s">
        <v>134</v>
      </c>
      <c r="E30" s="18" t="s">
        <v>135</v>
      </c>
      <c r="F30" s="49">
        <v>4.3</v>
      </c>
      <c r="G30" s="49">
        <v>4.3</v>
      </c>
      <c r="H30" s="18"/>
      <c r="I30" s="11" t="str">
        <f>LEFT(Tabel1[[#This Row],[Ruumi tüüp (TALO Tüüpruumide nimestik)]],2)</f>
        <v>53</v>
      </c>
      <c r="J30" s="22" t="s">
        <v>100</v>
      </c>
      <c r="K30" s="18" t="s">
        <v>101</v>
      </c>
      <c r="L30" s="11" t="str">
        <f>IFERROR(VLOOKUP(Tabel1[[#This Row],[Üürnik]],'Lepingu lisa'!$AW$3:$AX$22,2,FALSE),"")</f>
        <v>TARTU851_11</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84</v>
      </c>
      <c r="B31" s="19" t="s">
        <v>136</v>
      </c>
      <c r="C31" s="18" t="s">
        <v>86</v>
      </c>
      <c r="D31" s="18" t="s">
        <v>134</v>
      </c>
      <c r="E31" s="18" t="s">
        <v>135</v>
      </c>
      <c r="F31" s="49">
        <v>12.9</v>
      </c>
      <c r="G31" s="49">
        <v>12.9</v>
      </c>
      <c r="H31" s="18"/>
      <c r="I31" s="11" t="str">
        <f>LEFT(Tabel1[[#This Row],[Ruumi tüüp (TALO Tüüpruumide nimestik)]],2)</f>
        <v>53</v>
      </c>
      <c r="J31" s="22" t="s">
        <v>100</v>
      </c>
      <c r="K31" s="18" t="s">
        <v>101</v>
      </c>
      <c r="L31" s="11" t="str">
        <f>IFERROR(VLOOKUP(Tabel1[[#This Row],[Üürnik]],'Lepingu lisa'!$AW$3:$AX$22,2,FALSE),"")</f>
        <v>TARTU851_11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84</v>
      </c>
      <c r="B32" s="19" t="s">
        <v>137</v>
      </c>
      <c r="C32" s="18" t="s">
        <v>86</v>
      </c>
      <c r="D32" s="18" t="s">
        <v>138</v>
      </c>
      <c r="E32" s="18" t="s">
        <v>139</v>
      </c>
      <c r="F32" s="49">
        <v>4.8</v>
      </c>
      <c r="G32" s="49">
        <v>4.7</v>
      </c>
      <c r="H32" s="18"/>
      <c r="I32" s="11" t="str">
        <f>LEFT(Tabel1[[#This Row],[Ruumi tüüp (TALO Tüüpruumide nimestik)]],2)</f>
        <v>72</v>
      </c>
      <c r="J32" s="22" t="s">
        <v>100</v>
      </c>
      <c r="K32" s="18" t="s">
        <v>101</v>
      </c>
      <c r="L32" s="11" t="str">
        <f>IFERROR(VLOOKUP(Tabel1[[#This Row],[Üürnik]],'Lepingu lisa'!$AW$3:$AX$22,2,FALSE),"")</f>
        <v>TARTU851_11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84</v>
      </c>
      <c r="B33" s="19" t="s">
        <v>140</v>
      </c>
      <c r="C33" s="18" t="s">
        <v>86</v>
      </c>
      <c r="D33" s="18" t="s">
        <v>141</v>
      </c>
      <c r="E33" s="18" t="s">
        <v>142</v>
      </c>
      <c r="F33" s="49">
        <v>6.3</v>
      </c>
      <c r="G33" s="49">
        <v>6</v>
      </c>
      <c r="H33" s="18"/>
      <c r="I33" s="11" t="str">
        <f>LEFT(Tabel1[[#This Row],[Ruumi tüüp (TALO Tüüpruumide nimestik)]],2)</f>
        <v>71</v>
      </c>
      <c r="J33" s="22" t="s">
        <v>100</v>
      </c>
      <c r="K33" s="18" t="s">
        <v>101</v>
      </c>
      <c r="L33" s="11" t="str">
        <f>IFERROR(VLOOKUP(Tabel1[[#This Row],[Üürnik]],'Lepingu lisa'!$AW$3:$AX$22,2,FALSE),"")</f>
        <v>TARTU851_11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84</v>
      </c>
      <c r="B34" s="19" t="s">
        <v>143</v>
      </c>
      <c r="C34" s="18" t="s">
        <v>86</v>
      </c>
      <c r="D34" s="18" t="s">
        <v>144</v>
      </c>
      <c r="E34" s="18" t="s">
        <v>145</v>
      </c>
      <c r="F34" s="49">
        <v>2.5</v>
      </c>
      <c r="G34" s="49">
        <v>2.2999999999999998</v>
      </c>
      <c r="H34" s="18"/>
      <c r="I34" s="11" t="str">
        <f>LEFT(Tabel1[[#This Row],[Ruumi tüüp (TALO Tüüpruumide nimestik)]],2)</f>
        <v>73</v>
      </c>
      <c r="J34" s="22" t="s">
        <v>100</v>
      </c>
      <c r="K34" s="18" t="s">
        <v>101</v>
      </c>
      <c r="L34" s="11" t="str">
        <f>IFERROR(VLOOKUP(Tabel1[[#This Row],[Üürnik]],'Lepingu lisa'!$AW$3:$AX$22,2,FALSE),"")</f>
        <v>TARTU851_11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84</v>
      </c>
      <c r="B35" s="19" t="s">
        <v>146</v>
      </c>
      <c r="C35" s="18" t="s">
        <v>86</v>
      </c>
      <c r="D35" s="18" t="s">
        <v>147</v>
      </c>
      <c r="E35" s="18" t="s">
        <v>148</v>
      </c>
      <c r="F35" s="49">
        <v>3.4</v>
      </c>
      <c r="G35" s="49">
        <v>3.2</v>
      </c>
      <c r="H35" s="18"/>
      <c r="I35" s="11" t="str">
        <f>LEFT(Tabel1[[#This Row],[Ruumi tüüp (TALO Tüüpruumide nimestik)]],2)</f>
        <v>86</v>
      </c>
      <c r="J35" s="22" t="s">
        <v>100</v>
      </c>
      <c r="K35" s="18" t="s">
        <v>101</v>
      </c>
      <c r="L35" s="11" t="str">
        <f>IFERROR(VLOOKUP(Tabel1[[#This Row],[Üürnik]],'Lepingu lisa'!$AW$3:$AX$22,2,FALSE),"")</f>
        <v>TARTU851_11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84</v>
      </c>
      <c r="B36" s="19" t="s">
        <v>149</v>
      </c>
      <c r="C36" s="18" t="s">
        <v>86</v>
      </c>
      <c r="D36" s="18" t="s">
        <v>150</v>
      </c>
      <c r="E36" s="18" t="s">
        <v>92</v>
      </c>
      <c r="F36" s="49">
        <v>2.9</v>
      </c>
      <c r="G36" s="49">
        <v>2.7</v>
      </c>
      <c r="H36" s="18"/>
      <c r="I36" s="11" t="str">
        <f>LEFT(Tabel1[[#This Row],[Ruumi tüüp (TALO Tüüpruumide nimestik)]],2)</f>
        <v>91</v>
      </c>
      <c r="J36" s="22" t="s">
        <v>100</v>
      </c>
      <c r="K36" s="18" t="s">
        <v>101</v>
      </c>
      <c r="L36" s="11" t="str">
        <f>IFERROR(VLOOKUP(Tabel1[[#This Row],[Üürnik]],'Lepingu lisa'!$AW$3:$AX$22,2,FALSE),"")</f>
        <v>TARTU851_11</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84</v>
      </c>
      <c r="B37" s="19" t="s">
        <v>151</v>
      </c>
      <c r="C37" s="18" t="s">
        <v>152</v>
      </c>
      <c r="D37" s="18" t="s">
        <v>153</v>
      </c>
      <c r="E37" s="18" t="s">
        <v>154</v>
      </c>
      <c r="F37" s="49">
        <v>4.9000000000000004</v>
      </c>
      <c r="G37" s="49">
        <v>4.9000000000000004</v>
      </c>
      <c r="H37" s="18"/>
      <c r="I37" s="11" t="str">
        <f>LEFT(Tabel1[[#This Row],[Ruumi tüüp (TALO Tüüpruumide nimestik)]],2)</f>
        <v>94</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84</v>
      </c>
      <c r="B38" s="19" t="s">
        <v>155</v>
      </c>
      <c r="C38" s="18" t="s">
        <v>86</v>
      </c>
      <c r="D38" s="18" t="s">
        <v>125</v>
      </c>
      <c r="E38" s="18" t="s">
        <v>126</v>
      </c>
      <c r="F38" s="49">
        <v>2.2000000000000002</v>
      </c>
      <c r="G38" s="49">
        <v>2.2000000000000002</v>
      </c>
      <c r="H38" s="18"/>
      <c r="I38" s="11" t="str">
        <f>LEFT(Tabel1[[#This Row],[Ruumi tüüp (TALO Tüüpruumide nimestik)]],2)</f>
        <v>23</v>
      </c>
      <c r="J38" s="22" t="s">
        <v>100</v>
      </c>
      <c r="K38" s="18" t="s">
        <v>101</v>
      </c>
      <c r="L38" s="11" t="str">
        <f>IFERROR(VLOOKUP(Tabel1[[#This Row],[Üürnik]],'Lepingu lisa'!$AW$3:$AX$22,2,FALSE),"")</f>
        <v>TARTU851_11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84</v>
      </c>
      <c r="B39" s="19" t="s">
        <v>156</v>
      </c>
      <c r="C39" s="18" t="s">
        <v>86</v>
      </c>
      <c r="D39" s="18" t="s">
        <v>125</v>
      </c>
      <c r="E39" s="18" t="s">
        <v>126</v>
      </c>
      <c r="F39" s="49">
        <v>2.4</v>
      </c>
      <c r="G39" s="49">
        <v>2.2999999999999998</v>
      </c>
      <c r="H39" s="18"/>
      <c r="I39" s="11" t="str">
        <f>LEFT(Tabel1[[#This Row],[Ruumi tüüp (TALO Tüüpruumide nimestik)]],2)</f>
        <v>23</v>
      </c>
      <c r="J39" s="22" t="s">
        <v>100</v>
      </c>
      <c r="K39" s="18" t="s">
        <v>101</v>
      </c>
      <c r="L39" s="11" t="str">
        <f>IFERROR(VLOOKUP(Tabel1[[#This Row],[Üürnik]],'Lepingu lisa'!$AW$3:$AX$22,2,FALSE),"")</f>
        <v>TARTU851_11</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84</v>
      </c>
      <c r="B40" s="19" t="s">
        <v>157</v>
      </c>
      <c r="C40" s="18" t="s">
        <v>86</v>
      </c>
      <c r="D40" s="18" t="s">
        <v>108</v>
      </c>
      <c r="E40" s="18" t="s">
        <v>92</v>
      </c>
      <c r="F40" s="49">
        <v>7.7</v>
      </c>
      <c r="G40" s="49">
        <v>7.5</v>
      </c>
      <c r="H40" s="18" t="s">
        <v>576</v>
      </c>
      <c r="I40" s="11" t="str">
        <f>LEFT(Tabel1[[#This Row],[Ruumi tüüp (TALO Tüüpruumide nimestik)]],2)</f>
        <v>91</v>
      </c>
      <c r="J40" s="22" t="s">
        <v>110</v>
      </c>
      <c r="K40" s="18"/>
      <c r="L40" s="11" t="str">
        <f>IFERROR(VLOOKUP(Tabel1[[#This Row],[Üürnik]],'Lepingu lisa'!$AW$3:$AX$22,2,FALSE),"")</f>
        <v/>
      </c>
      <c r="M40" s="11" t="str">
        <f>IFERROR(VLOOKUP(Tabel1[[#This Row],[Jaotus]],Tabelid!L:M,2,FALSE),"")</f>
        <v>MUU_FLOOR</v>
      </c>
      <c r="N40" s="11"/>
      <c r="O40" s="32">
        <v>1</v>
      </c>
      <c r="P40" s="32"/>
      <c r="Q40" s="32">
        <v>0</v>
      </c>
      <c r="R40" s="32">
        <v>0</v>
      </c>
      <c r="S40" s="32">
        <v>1</v>
      </c>
      <c r="T40" s="32">
        <v>1</v>
      </c>
      <c r="U40" s="32"/>
      <c r="V40" s="32"/>
      <c r="W40" s="32"/>
      <c r="X40" s="32"/>
      <c r="Y40" s="32"/>
      <c r="Z40" s="32"/>
      <c r="AA40" s="32"/>
      <c r="AB40" s="32"/>
      <c r="AC40" s="32"/>
      <c r="AD40" s="32"/>
      <c r="AE40" s="32"/>
      <c r="AF40" s="32"/>
      <c r="AG40" s="32"/>
    </row>
    <row r="41" spans="1:33" x14ac:dyDescent="0.25">
      <c r="A41" s="18" t="s">
        <v>84</v>
      </c>
      <c r="B41" s="19" t="s">
        <v>158</v>
      </c>
      <c r="C41" s="18" t="s">
        <v>86</v>
      </c>
      <c r="D41" s="18" t="s">
        <v>87</v>
      </c>
      <c r="E41" s="18" t="s">
        <v>88</v>
      </c>
      <c r="F41" s="49">
        <v>3</v>
      </c>
      <c r="G41" s="49">
        <v>2.9</v>
      </c>
      <c r="H41" s="18" t="s">
        <v>576</v>
      </c>
      <c r="I41" s="11" t="str">
        <f>LEFT(Tabel1[[#This Row],[Ruumi tüüp (TALO Tüüpruumide nimestik)]],2)</f>
        <v>83</v>
      </c>
      <c r="J41" s="22" t="s">
        <v>110</v>
      </c>
      <c r="K41" s="18"/>
      <c r="L41" s="11" t="str">
        <f>IFERROR(VLOOKUP(Tabel1[[#This Row],[Üürnik]],'Lepingu lisa'!$AW$3:$AX$22,2,FALSE),"")</f>
        <v/>
      </c>
      <c r="M41" s="11" t="str">
        <f>IFERROR(VLOOKUP(Tabel1[[#This Row],[Jaotus]],Tabelid!L:M,2,FALSE),"")</f>
        <v>MUU_FLOOR</v>
      </c>
      <c r="N41" s="11"/>
      <c r="O41" s="32">
        <v>1</v>
      </c>
      <c r="P41" s="32"/>
      <c r="Q41" s="32">
        <v>0</v>
      </c>
      <c r="R41" s="32">
        <v>0</v>
      </c>
      <c r="S41" s="32">
        <v>1</v>
      </c>
      <c r="T41" s="32">
        <v>1</v>
      </c>
      <c r="U41" s="32"/>
      <c r="V41" s="32"/>
      <c r="W41" s="32"/>
      <c r="X41" s="32"/>
      <c r="Y41" s="32"/>
      <c r="Z41" s="32"/>
      <c r="AA41" s="32"/>
      <c r="AB41" s="32"/>
      <c r="AC41" s="32"/>
      <c r="AD41" s="32"/>
      <c r="AE41" s="32"/>
      <c r="AF41" s="32"/>
      <c r="AG41" s="32"/>
    </row>
    <row r="42" spans="1:33" x14ac:dyDescent="0.25">
      <c r="A42" s="18" t="s">
        <v>84</v>
      </c>
      <c r="B42" s="19" t="s">
        <v>159</v>
      </c>
      <c r="C42" s="18" t="s">
        <v>86</v>
      </c>
      <c r="D42" s="18" t="s">
        <v>91</v>
      </c>
      <c r="E42" s="18" t="s">
        <v>92</v>
      </c>
      <c r="F42" s="49">
        <v>23</v>
      </c>
      <c r="G42" s="49">
        <v>22</v>
      </c>
      <c r="H42" s="18"/>
      <c r="I42" s="11" t="str">
        <f>LEFT(Tabel1[[#This Row],[Ruumi tüüp (TALO Tüüpruumide nimestik)]],2)</f>
        <v>91</v>
      </c>
      <c r="J42" s="22" t="s">
        <v>100</v>
      </c>
      <c r="K42" s="18" t="s">
        <v>160</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84</v>
      </c>
      <c r="B43" s="19" t="s">
        <v>161</v>
      </c>
      <c r="C43" s="18" t="s">
        <v>86</v>
      </c>
      <c r="D43" s="18" t="s">
        <v>117</v>
      </c>
      <c r="E43" s="18" t="s">
        <v>99</v>
      </c>
      <c r="F43" s="49">
        <v>4.2</v>
      </c>
      <c r="G43" s="49">
        <v>3.9</v>
      </c>
      <c r="H43" s="18"/>
      <c r="I43" s="11" t="str">
        <f>LEFT(Tabel1[[#This Row],[Ruumi tüüp (TALO Tüüpruumide nimestik)]],2)</f>
        <v>21</v>
      </c>
      <c r="J43" s="22" t="s">
        <v>100</v>
      </c>
      <c r="K43" s="18" t="s">
        <v>160</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84</v>
      </c>
      <c r="B44" s="19" t="s">
        <v>162</v>
      </c>
      <c r="C44" s="18" t="s">
        <v>86</v>
      </c>
      <c r="D44" s="18" t="s">
        <v>117</v>
      </c>
      <c r="E44" s="18" t="s">
        <v>99</v>
      </c>
      <c r="F44" s="49">
        <v>4.3</v>
      </c>
      <c r="G44" s="49">
        <v>3.9</v>
      </c>
      <c r="H44" s="18"/>
      <c r="I44" s="11" t="str">
        <f>LEFT(Tabel1[[#This Row],[Ruumi tüüp (TALO Tüüpruumide nimestik)]],2)</f>
        <v>21</v>
      </c>
      <c r="J44" s="22" t="s">
        <v>100</v>
      </c>
      <c r="K44" s="18" t="s">
        <v>160</v>
      </c>
      <c r="L44" s="11" t="str">
        <f>IFERROR(VLOOKUP(Tabel1[[#This Row],[Üürnik]],'Lepingu lisa'!$AW$3:$AX$22,2,FALSE),"")</f>
        <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84</v>
      </c>
      <c r="B45" s="19" t="s">
        <v>163</v>
      </c>
      <c r="C45" s="18" t="s">
        <v>86</v>
      </c>
      <c r="D45" s="18" t="s">
        <v>117</v>
      </c>
      <c r="E45" s="18" t="s">
        <v>99</v>
      </c>
      <c r="F45" s="49">
        <v>4.3</v>
      </c>
      <c r="G45" s="49">
        <v>3.9</v>
      </c>
      <c r="H45" s="18"/>
      <c r="I45" s="11" t="str">
        <f>LEFT(Tabel1[[#This Row],[Ruumi tüüp (TALO Tüüpruumide nimestik)]],2)</f>
        <v>21</v>
      </c>
      <c r="J45" s="22" t="s">
        <v>100</v>
      </c>
      <c r="K45" s="18" t="s">
        <v>160</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84</v>
      </c>
      <c r="B46" s="19" t="s">
        <v>164</v>
      </c>
      <c r="C46" s="18" t="s">
        <v>86</v>
      </c>
      <c r="D46" s="18" t="s">
        <v>117</v>
      </c>
      <c r="E46" s="18" t="s">
        <v>99</v>
      </c>
      <c r="F46" s="49">
        <v>4.0999999999999996</v>
      </c>
      <c r="G46" s="49">
        <v>3.7</v>
      </c>
      <c r="H46" s="18"/>
      <c r="I46" s="11" t="str">
        <f>LEFT(Tabel1[[#This Row],[Ruumi tüüp (TALO Tüüpruumide nimestik)]],2)</f>
        <v>21</v>
      </c>
      <c r="J46" s="22" t="s">
        <v>100</v>
      </c>
      <c r="K46" s="18" t="s">
        <v>160</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84</v>
      </c>
      <c r="B47" s="19" t="s">
        <v>165</v>
      </c>
      <c r="C47" s="18" t="s">
        <v>86</v>
      </c>
      <c r="D47" s="18" t="s">
        <v>117</v>
      </c>
      <c r="E47" s="18" t="s">
        <v>99</v>
      </c>
      <c r="F47" s="49">
        <v>2.2999999999999998</v>
      </c>
      <c r="G47" s="49">
        <v>2.1</v>
      </c>
      <c r="H47" s="18"/>
      <c r="I47" s="11" t="str">
        <f>LEFT(Tabel1[[#This Row],[Ruumi tüüp (TALO Tüüpruumide nimestik)]],2)</f>
        <v>21</v>
      </c>
      <c r="J47" s="22" t="s">
        <v>100</v>
      </c>
      <c r="K47" s="18" t="s">
        <v>160</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84</v>
      </c>
      <c r="B48" s="19" t="s">
        <v>166</v>
      </c>
      <c r="C48" s="18" t="s">
        <v>86</v>
      </c>
      <c r="D48" s="18" t="s">
        <v>117</v>
      </c>
      <c r="E48" s="18" t="s">
        <v>99</v>
      </c>
      <c r="F48" s="49">
        <v>3.2</v>
      </c>
      <c r="G48" s="49">
        <v>2.9</v>
      </c>
      <c r="H48" s="18"/>
      <c r="I48" s="11" t="str">
        <f>LEFT(Tabel1[[#This Row],[Ruumi tüüp (TALO Tüüpruumide nimestik)]],2)</f>
        <v>21</v>
      </c>
      <c r="J48" s="22" t="s">
        <v>100</v>
      </c>
      <c r="K48" s="18" t="s">
        <v>160</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84</v>
      </c>
      <c r="B49" s="19" t="s">
        <v>167</v>
      </c>
      <c r="C49" s="18" t="s">
        <v>86</v>
      </c>
      <c r="D49" s="18" t="s">
        <v>144</v>
      </c>
      <c r="E49" s="18" t="s">
        <v>145</v>
      </c>
      <c r="F49" s="49">
        <v>2.6</v>
      </c>
      <c r="G49" s="49">
        <v>2.4</v>
      </c>
      <c r="H49" s="18"/>
      <c r="I49" s="11" t="str">
        <f>LEFT(Tabel1[[#This Row],[Ruumi tüüp (TALO Tüüpruumide nimestik)]],2)</f>
        <v>73</v>
      </c>
      <c r="J49" s="22" t="s">
        <v>100</v>
      </c>
      <c r="K49" s="18" t="s">
        <v>160</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84</v>
      </c>
      <c r="B50" s="19" t="s">
        <v>168</v>
      </c>
      <c r="C50" s="18" t="s">
        <v>86</v>
      </c>
      <c r="D50" s="18" t="s">
        <v>117</v>
      </c>
      <c r="E50" s="18" t="s">
        <v>99</v>
      </c>
      <c r="F50" s="49">
        <v>13.4</v>
      </c>
      <c r="G50" s="49">
        <v>13</v>
      </c>
      <c r="H50" s="18"/>
      <c r="I50" s="11" t="str">
        <f>LEFT(Tabel1[[#This Row],[Ruumi tüüp (TALO Tüüpruumide nimestik)]],2)</f>
        <v>21</v>
      </c>
      <c r="J50" s="22" t="s">
        <v>100</v>
      </c>
      <c r="K50" s="18" t="s">
        <v>160</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84</v>
      </c>
      <c r="B51" s="19" t="s">
        <v>169</v>
      </c>
      <c r="C51" s="18" t="s">
        <v>86</v>
      </c>
      <c r="D51" s="18" t="s">
        <v>117</v>
      </c>
      <c r="E51" s="18" t="s">
        <v>99</v>
      </c>
      <c r="F51" s="49">
        <v>15.5</v>
      </c>
      <c r="G51" s="49">
        <v>15.5</v>
      </c>
      <c r="H51" s="18"/>
      <c r="I51" s="11" t="str">
        <f>LEFT(Tabel1[[#This Row],[Ruumi tüüp (TALO Tüüpruumide nimestik)]],2)</f>
        <v>21</v>
      </c>
      <c r="J51" s="22" t="s">
        <v>100</v>
      </c>
      <c r="K51" s="18" t="s">
        <v>160</v>
      </c>
      <c r="L51" s="11" t="str">
        <f>IFERROR(VLOOKUP(Tabel1[[#This Row],[Üürnik]],'Lepingu lisa'!$AW$3:$AX$22,2,FALSE),"")</f>
        <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84</v>
      </c>
      <c r="B52" s="19" t="s">
        <v>170</v>
      </c>
      <c r="C52" s="18" t="s">
        <v>86</v>
      </c>
      <c r="D52" s="18" t="s">
        <v>117</v>
      </c>
      <c r="E52" s="18" t="s">
        <v>99</v>
      </c>
      <c r="F52" s="49">
        <v>12.2</v>
      </c>
      <c r="G52" s="49">
        <v>12.2</v>
      </c>
      <c r="H52" s="18"/>
      <c r="I52" s="11" t="str">
        <f>LEFT(Tabel1[[#This Row],[Ruumi tüüp (TALO Tüüpruumide nimestik)]],2)</f>
        <v>21</v>
      </c>
      <c r="J52" s="22" t="s">
        <v>100</v>
      </c>
      <c r="K52" s="18" t="s">
        <v>112</v>
      </c>
      <c r="L52" s="11" t="str">
        <f>IFERROR(VLOOKUP(Tabel1[[#This Row],[Üürnik]],'Lepingu lisa'!$AW$3:$AX$22,2,FALSE),"")</f>
        <v>TARTUMNT855_03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84</v>
      </c>
      <c r="B53" s="19" t="s">
        <v>171</v>
      </c>
      <c r="C53" s="18" t="s">
        <v>86</v>
      </c>
      <c r="D53" s="18" t="s">
        <v>117</v>
      </c>
      <c r="E53" s="18" t="s">
        <v>99</v>
      </c>
      <c r="F53" s="49">
        <v>11.3</v>
      </c>
      <c r="G53" s="49">
        <v>11.3</v>
      </c>
      <c r="H53" s="18"/>
      <c r="I53" s="11" t="str">
        <f>LEFT(Tabel1[[#This Row],[Ruumi tüüp (TALO Tüüpruumide nimestik)]],2)</f>
        <v>21</v>
      </c>
      <c r="J53" s="22" t="s">
        <v>100</v>
      </c>
      <c r="K53" s="18" t="s">
        <v>112</v>
      </c>
      <c r="L53" s="11" t="str">
        <f>IFERROR(VLOOKUP(Tabel1[[#This Row],[Üürnik]],'Lepingu lisa'!$AW$3:$AX$22,2,FALSE),"")</f>
        <v>TARTUMNT855_03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84</v>
      </c>
      <c r="B54" s="19" t="s">
        <v>172</v>
      </c>
      <c r="C54" s="18" t="s">
        <v>86</v>
      </c>
      <c r="D54" s="18" t="s">
        <v>117</v>
      </c>
      <c r="E54" s="18" t="s">
        <v>99</v>
      </c>
      <c r="F54" s="49">
        <v>13.2</v>
      </c>
      <c r="G54" s="49">
        <v>13.2</v>
      </c>
      <c r="H54" s="18"/>
      <c r="I54" s="11" t="str">
        <f>LEFT(Tabel1[[#This Row],[Ruumi tüüp (TALO Tüüpruumide nimestik)]],2)</f>
        <v>21</v>
      </c>
      <c r="J54" s="22" t="s">
        <v>100</v>
      </c>
      <c r="K54" s="18" t="s">
        <v>112</v>
      </c>
      <c r="L54" s="11" t="str">
        <f>IFERROR(VLOOKUP(Tabel1[[#This Row],[Üürnik]],'Lepingu lisa'!$AW$3:$AX$22,2,FALSE),"")</f>
        <v>TARTUMNT855_03</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84</v>
      </c>
      <c r="B55" s="19" t="s">
        <v>173</v>
      </c>
      <c r="C55" s="18" t="s">
        <v>86</v>
      </c>
      <c r="D55" s="18" t="s">
        <v>117</v>
      </c>
      <c r="E55" s="18" t="s">
        <v>99</v>
      </c>
      <c r="F55" s="49">
        <v>10.5</v>
      </c>
      <c r="G55" s="49">
        <v>10.5</v>
      </c>
      <c r="H55" s="18"/>
      <c r="I55" s="11" t="str">
        <f>LEFT(Tabel1[[#This Row],[Ruumi tüüp (TALO Tüüpruumide nimestik)]],2)</f>
        <v>21</v>
      </c>
      <c r="J55" s="22" t="s">
        <v>100</v>
      </c>
      <c r="K55" s="18" t="s">
        <v>112</v>
      </c>
      <c r="L55" s="11" t="str">
        <f>IFERROR(VLOOKUP(Tabel1[[#This Row],[Üürnik]],'Lepingu lisa'!$AW$3:$AX$22,2,FALSE),"")</f>
        <v>TARTUMNT855_03</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84</v>
      </c>
      <c r="B56" s="19" t="s">
        <v>174</v>
      </c>
      <c r="C56" s="18" t="s">
        <v>86</v>
      </c>
      <c r="D56" s="18" t="s">
        <v>117</v>
      </c>
      <c r="E56" s="18" t="s">
        <v>99</v>
      </c>
      <c r="F56" s="49">
        <v>8.8000000000000007</v>
      </c>
      <c r="G56" s="49">
        <v>8.8000000000000007</v>
      </c>
      <c r="H56" s="18"/>
      <c r="I56" s="11" t="str">
        <f>LEFT(Tabel1[[#This Row],[Ruumi tüüp (TALO Tüüpruumide nimestik)]],2)</f>
        <v>21</v>
      </c>
      <c r="J56" s="22" t="s">
        <v>100</v>
      </c>
      <c r="K56" s="18" t="s">
        <v>112</v>
      </c>
      <c r="L56" s="11" t="str">
        <f>IFERROR(VLOOKUP(Tabel1[[#This Row],[Üürnik]],'Lepingu lisa'!$AW$3:$AX$22,2,FALSE),"")</f>
        <v>TARTUMNT855_03</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84</v>
      </c>
      <c r="B57" s="19" t="s">
        <v>175</v>
      </c>
      <c r="C57" s="18" t="s">
        <v>86</v>
      </c>
      <c r="D57" s="18" t="s">
        <v>144</v>
      </c>
      <c r="E57" s="18" t="s">
        <v>145</v>
      </c>
      <c r="F57" s="49">
        <v>1.3</v>
      </c>
      <c r="G57" s="49">
        <v>1.1000000000000001</v>
      </c>
      <c r="H57" s="18"/>
      <c r="I57" s="11" t="str">
        <f>LEFT(Tabel1[[#This Row],[Ruumi tüüp (TALO Tüüpruumide nimestik)]],2)</f>
        <v>73</v>
      </c>
      <c r="J57" s="22" t="s">
        <v>100</v>
      </c>
      <c r="K57" s="18" t="s">
        <v>112</v>
      </c>
      <c r="L57" s="11" t="str">
        <f>IFERROR(VLOOKUP(Tabel1[[#This Row],[Üürnik]],'Lepingu lisa'!$AW$3:$AX$22,2,FALSE),"")</f>
        <v>TARTUMNT855_03</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84</v>
      </c>
      <c r="B58" s="19" t="s">
        <v>176</v>
      </c>
      <c r="C58" s="18" t="s">
        <v>86</v>
      </c>
      <c r="D58" s="18" t="s">
        <v>138</v>
      </c>
      <c r="E58" s="18" t="s">
        <v>139</v>
      </c>
      <c r="F58" s="49">
        <v>8.6</v>
      </c>
      <c r="G58" s="49">
        <v>8.3000000000000007</v>
      </c>
      <c r="H58" s="18"/>
      <c r="I58" s="11" t="str">
        <f>LEFT(Tabel1[[#This Row],[Ruumi tüüp (TALO Tüüpruumide nimestik)]],2)</f>
        <v>72</v>
      </c>
      <c r="J58" s="22" t="s">
        <v>100</v>
      </c>
      <c r="K58" s="18" t="s">
        <v>112</v>
      </c>
      <c r="L58" s="11" t="str">
        <f>IFERROR(VLOOKUP(Tabel1[[#This Row],[Üürnik]],'Lepingu lisa'!$AW$3:$AX$22,2,FALSE),"")</f>
        <v>TARTUMNT855_03</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84</v>
      </c>
      <c r="B59" s="19" t="s">
        <v>177</v>
      </c>
      <c r="C59" s="18" t="s">
        <v>152</v>
      </c>
      <c r="D59" s="18" t="s">
        <v>178</v>
      </c>
      <c r="E59" s="18" t="s">
        <v>154</v>
      </c>
      <c r="F59" s="49">
        <v>42.1</v>
      </c>
      <c r="G59" s="49">
        <v>42.1</v>
      </c>
      <c r="H59" s="18"/>
      <c r="I59" s="11" t="str">
        <f>LEFT(Tabel1[[#This Row],[Ruumi tüüp (TALO Tüüpruumide nimestik)]],2)</f>
        <v>94</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84</v>
      </c>
      <c r="B60" s="19" t="s">
        <v>179</v>
      </c>
      <c r="C60" s="18" t="s">
        <v>152</v>
      </c>
      <c r="D60" s="18" t="s">
        <v>180</v>
      </c>
      <c r="E60" s="18" t="s">
        <v>154</v>
      </c>
      <c r="F60" s="49">
        <v>13.6</v>
      </c>
      <c r="G60" s="49">
        <v>13.6</v>
      </c>
      <c r="H60" s="18"/>
      <c r="I60" s="11" t="str">
        <f>LEFT(Tabel1[[#This Row],[Ruumi tüüp (TALO Tüüpruumide nimestik)]],2)</f>
        <v>94</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84</v>
      </c>
      <c r="B61" s="19" t="s">
        <v>181</v>
      </c>
      <c r="C61" s="18" t="s">
        <v>86</v>
      </c>
      <c r="D61" s="18" t="s">
        <v>150</v>
      </c>
      <c r="E61" s="18" t="s">
        <v>92</v>
      </c>
      <c r="F61" s="49">
        <v>7</v>
      </c>
      <c r="G61" s="49">
        <v>6.7</v>
      </c>
      <c r="H61" s="18"/>
      <c r="I61" s="11" t="str">
        <f>LEFT(Tabel1[[#This Row],[Ruumi tüüp (TALO Tüüpruumide nimestik)]],2)</f>
        <v>91</v>
      </c>
      <c r="J61" s="22" t="s">
        <v>100</v>
      </c>
      <c r="K61" s="18" t="s">
        <v>101</v>
      </c>
      <c r="L61" s="11" t="str">
        <f>IFERROR(VLOOKUP(Tabel1[[#This Row],[Üürnik]],'Lepingu lisa'!$AW$3:$AX$22,2,FALSE),"")</f>
        <v>TARTU851_11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84</v>
      </c>
      <c r="B62" s="19" t="s">
        <v>182</v>
      </c>
      <c r="C62" s="18" t="s">
        <v>86</v>
      </c>
      <c r="D62" s="18" t="s">
        <v>144</v>
      </c>
      <c r="E62" s="18" t="s">
        <v>145</v>
      </c>
      <c r="F62" s="49">
        <v>1.4</v>
      </c>
      <c r="G62" s="49">
        <v>1.2</v>
      </c>
      <c r="H62" s="18"/>
      <c r="I62" s="11" t="str">
        <f>LEFT(Tabel1[[#This Row],[Ruumi tüüp (TALO Tüüpruumide nimestik)]],2)</f>
        <v>73</v>
      </c>
      <c r="J62" s="22" t="s">
        <v>100</v>
      </c>
      <c r="K62" s="18" t="s">
        <v>101</v>
      </c>
      <c r="L62" s="11" t="str">
        <f>IFERROR(VLOOKUP(Tabel1[[#This Row],[Üürnik]],'Lepingu lisa'!$AW$3:$AX$22,2,FALSE),"")</f>
        <v>TARTU851_11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84</v>
      </c>
      <c r="B63" s="19" t="s">
        <v>183</v>
      </c>
      <c r="C63" s="18" t="s">
        <v>86</v>
      </c>
      <c r="D63" s="18" t="s">
        <v>144</v>
      </c>
      <c r="E63" s="18" t="s">
        <v>145</v>
      </c>
      <c r="F63" s="49">
        <v>2.2000000000000002</v>
      </c>
      <c r="G63" s="49">
        <v>2.1</v>
      </c>
      <c r="H63" s="18"/>
      <c r="I63" s="11" t="str">
        <f>LEFT(Tabel1[[#This Row],[Ruumi tüüp (TALO Tüüpruumide nimestik)]],2)</f>
        <v>73</v>
      </c>
      <c r="J63" s="22" t="s">
        <v>100</v>
      </c>
      <c r="K63" s="18" t="s">
        <v>101</v>
      </c>
      <c r="L63" s="11" t="str">
        <f>IFERROR(VLOOKUP(Tabel1[[#This Row],[Üürnik]],'Lepingu lisa'!$AW$3:$AX$22,2,FALSE),"")</f>
        <v>TARTU851_11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84</v>
      </c>
      <c r="B64" s="19" t="s">
        <v>184</v>
      </c>
      <c r="C64" s="18" t="s">
        <v>86</v>
      </c>
      <c r="D64" s="18" t="s">
        <v>144</v>
      </c>
      <c r="E64" s="18" t="s">
        <v>145</v>
      </c>
      <c r="F64" s="49">
        <v>1.4</v>
      </c>
      <c r="G64" s="49">
        <v>1.2</v>
      </c>
      <c r="H64" s="18"/>
      <c r="I64" s="11" t="str">
        <f>LEFT(Tabel1[[#This Row],[Ruumi tüüp (TALO Tüüpruumide nimestik)]],2)</f>
        <v>73</v>
      </c>
      <c r="J64" s="22" t="s">
        <v>100</v>
      </c>
      <c r="K64" s="18" t="s">
        <v>101</v>
      </c>
      <c r="L64" s="11" t="str">
        <f>IFERROR(VLOOKUP(Tabel1[[#This Row],[Üürnik]],'Lepingu lisa'!$AW$3:$AX$22,2,FALSE),"")</f>
        <v>TARTU851_11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84</v>
      </c>
      <c r="B65" s="19" t="s">
        <v>185</v>
      </c>
      <c r="C65" s="18" t="s">
        <v>86</v>
      </c>
      <c r="D65" s="18" t="s">
        <v>144</v>
      </c>
      <c r="E65" s="18" t="s">
        <v>145</v>
      </c>
      <c r="F65" s="49">
        <v>4.3</v>
      </c>
      <c r="G65" s="49">
        <v>4.0999999999999996</v>
      </c>
      <c r="H65" s="18"/>
      <c r="I65" s="11" t="str">
        <f>LEFT(Tabel1[[#This Row],[Ruumi tüüp (TALO Tüüpruumide nimestik)]],2)</f>
        <v>73</v>
      </c>
      <c r="J65" s="22" t="s">
        <v>100</v>
      </c>
      <c r="K65" s="18" t="s">
        <v>101</v>
      </c>
      <c r="L65" s="11" t="str">
        <f>IFERROR(VLOOKUP(Tabel1[[#This Row],[Üürnik]],'Lepingu lisa'!$AW$3:$AX$22,2,FALSE),"")</f>
        <v>TARTU851_11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84</v>
      </c>
      <c r="B66" s="19" t="s">
        <v>186</v>
      </c>
      <c r="C66" s="18" t="s">
        <v>86</v>
      </c>
      <c r="D66" s="18" t="s">
        <v>147</v>
      </c>
      <c r="E66" s="18" t="s">
        <v>148</v>
      </c>
      <c r="F66" s="49">
        <v>4.0999999999999996</v>
      </c>
      <c r="G66" s="49">
        <v>4.0999999999999996</v>
      </c>
      <c r="H66" s="18"/>
      <c r="I66" s="11" t="str">
        <f>LEFT(Tabel1[[#This Row],[Ruumi tüüp (TALO Tüüpruumide nimestik)]],2)</f>
        <v>86</v>
      </c>
      <c r="J66" s="22" t="s">
        <v>89</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84</v>
      </c>
      <c r="B67" s="19" t="s">
        <v>187</v>
      </c>
      <c r="C67" s="18" t="s">
        <v>94</v>
      </c>
      <c r="D67" s="18" t="s">
        <v>188</v>
      </c>
      <c r="E67" s="18" t="s">
        <v>96</v>
      </c>
      <c r="F67" s="49">
        <v>3.1</v>
      </c>
      <c r="G67" s="49">
        <v>3.1</v>
      </c>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84</v>
      </c>
      <c r="B68" s="19" t="s">
        <v>189</v>
      </c>
      <c r="C68" s="18" t="s">
        <v>86</v>
      </c>
      <c r="D68" s="18" t="s">
        <v>117</v>
      </c>
      <c r="E68" s="18" t="s">
        <v>99</v>
      </c>
      <c r="F68" s="49">
        <v>15.8</v>
      </c>
      <c r="G68" s="49">
        <v>15.4</v>
      </c>
      <c r="H68" s="18"/>
      <c r="I68" s="11" t="str">
        <f>LEFT(Tabel1[[#This Row],[Ruumi tüüp (TALO Tüüpruumide nimestik)]],2)</f>
        <v>21</v>
      </c>
      <c r="J68" s="22" t="s">
        <v>100</v>
      </c>
      <c r="K68" s="18" t="s">
        <v>191</v>
      </c>
      <c r="L68" s="11" t="str">
        <f>IFERROR(VLOOKUP(Tabel1[[#This Row],[Üürnik]],'Lepingu lisa'!$AW$3:$AX$22,2,FALSE),"")</f>
        <v>TARTUMNT855_02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84</v>
      </c>
      <c r="B69" s="19" t="s">
        <v>190</v>
      </c>
      <c r="C69" s="18" t="s">
        <v>86</v>
      </c>
      <c r="D69" s="18" t="s">
        <v>117</v>
      </c>
      <c r="E69" s="18" t="s">
        <v>99</v>
      </c>
      <c r="F69" s="49">
        <v>18.5</v>
      </c>
      <c r="G69" s="49">
        <v>17.8</v>
      </c>
      <c r="H69" s="18"/>
      <c r="I69" s="11" t="str">
        <f>LEFT(Tabel1[[#This Row],[Ruumi tüüp (TALO Tüüpruumide nimestik)]],2)</f>
        <v>21</v>
      </c>
      <c r="J69" s="22" t="s">
        <v>100</v>
      </c>
      <c r="K69" s="18" t="s">
        <v>191</v>
      </c>
      <c r="L69" s="11" t="str">
        <f>IFERROR(VLOOKUP(Tabel1[[#This Row],[Üürnik]],'Lepingu lisa'!$AW$3:$AX$22,2,FALSE),"")</f>
        <v>TARTUMNT855_02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84</v>
      </c>
      <c r="B70" s="19" t="s">
        <v>192</v>
      </c>
      <c r="C70" s="18" t="s">
        <v>86</v>
      </c>
      <c r="D70" s="18" t="s">
        <v>117</v>
      </c>
      <c r="E70" s="18" t="s">
        <v>99</v>
      </c>
      <c r="F70" s="49">
        <v>18.5</v>
      </c>
      <c r="G70" s="49">
        <v>17.600000000000001</v>
      </c>
      <c r="H70" s="18"/>
      <c r="I70" s="11" t="str">
        <f>LEFT(Tabel1[[#This Row],[Ruumi tüüp (TALO Tüüpruumide nimestik)]],2)</f>
        <v>21</v>
      </c>
      <c r="J70" s="22" t="s">
        <v>100</v>
      </c>
      <c r="K70" s="18" t="s">
        <v>191</v>
      </c>
      <c r="L70" s="11" t="str">
        <f>IFERROR(VLOOKUP(Tabel1[[#This Row],[Üürnik]],'Lepingu lisa'!$AW$3:$AX$22,2,FALSE),"")</f>
        <v>TARTUMNT855_02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84</v>
      </c>
      <c r="B71" s="19" t="s">
        <v>193</v>
      </c>
      <c r="C71" s="18" t="s">
        <v>86</v>
      </c>
      <c r="D71" s="18" t="s">
        <v>117</v>
      </c>
      <c r="E71" s="18" t="s">
        <v>99</v>
      </c>
      <c r="F71" s="49">
        <v>15.4</v>
      </c>
      <c r="G71" s="49">
        <v>14.9</v>
      </c>
      <c r="H71" s="18"/>
      <c r="I71" s="11" t="str">
        <f>LEFT(Tabel1[[#This Row],[Ruumi tüüp (TALO Tüüpruumide nimestik)]],2)</f>
        <v>21</v>
      </c>
      <c r="J71" s="22" t="s">
        <v>100</v>
      </c>
      <c r="K71" s="18" t="s">
        <v>191</v>
      </c>
      <c r="L71" s="11" t="str">
        <f>IFERROR(VLOOKUP(Tabel1[[#This Row],[Üürnik]],'Lepingu lisa'!$AW$3:$AX$22,2,FALSE),"")</f>
        <v>TARTUMNT855_02</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84</v>
      </c>
      <c r="B72" s="19" t="s">
        <v>194</v>
      </c>
      <c r="C72" s="18" t="s">
        <v>86</v>
      </c>
      <c r="D72" s="18" t="s">
        <v>117</v>
      </c>
      <c r="E72" s="18" t="s">
        <v>99</v>
      </c>
      <c r="F72" s="49">
        <v>17.3</v>
      </c>
      <c r="G72" s="49">
        <v>17.100000000000001</v>
      </c>
      <c r="H72" s="18"/>
      <c r="I72" s="11" t="str">
        <f>LEFT(Tabel1[[#This Row],[Ruumi tüüp (TALO Tüüpruumide nimestik)]],2)</f>
        <v>21</v>
      </c>
      <c r="J72" s="22" t="s">
        <v>100</v>
      </c>
      <c r="K72" s="18" t="s">
        <v>195</v>
      </c>
      <c r="L72" s="11" t="str">
        <f>IFERROR(VLOOKUP(Tabel1[[#This Row],[Üürnik]],'Lepingu lisa'!$AW$3:$AX$22,2,FALSE),"")</f>
        <v>TARTUMNT855_01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84</v>
      </c>
      <c r="B73" s="19" t="s">
        <v>196</v>
      </c>
      <c r="C73" s="18" t="s">
        <v>86</v>
      </c>
      <c r="D73" s="18" t="s">
        <v>117</v>
      </c>
      <c r="E73" s="18" t="s">
        <v>99</v>
      </c>
      <c r="F73" s="49">
        <v>18</v>
      </c>
      <c r="G73" s="49">
        <v>17.399999999999999</v>
      </c>
      <c r="H73" s="18"/>
      <c r="I73" s="11" t="str">
        <f>LEFT(Tabel1[[#This Row],[Ruumi tüüp (TALO Tüüpruumide nimestik)]],2)</f>
        <v>21</v>
      </c>
      <c r="J73" s="22" t="s">
        <v>100</v>
      </c>
      <c r="K73" s="18" t="s">
        <v>195</v>
      </c>
      <c r="L73" s="11" t="str">
        <f>IFERROR(VLOOKUP(Tabel1[[#This Row],[Üürnik]],'Lepingu lisa'!$AW$3:$AX$22,2,FALSE),"")</f>
        <v>TARTUMNT855_01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84</v>
      </c>
      <c r="B74" s="19" t="s">
        <v>197</v>
      </c>
      <c r="C74" s="18" t="s">
        <v>86</v>
      </c>
      <c r="D74" s="18" t="s">
        <v>117</v>
      </c>
      <c r="E74" s="18" t="s">
        <v>99</v>
      </c>
      <c r="F74" s="49">
        <v>16.899999999999999</v>
      </c>
      <c r="G74" s="49">
        <v>16.600000000000001</v>
      </c>
      <c r="H74" s="18"/>
      <c r="I74" s="11" t="str">
        <f>LEFT(Tabel1[[#This Row],[Ruumi tüüp (TALO Tüüpruumide nimestik)]],2)</f>
        <v>21</v>
      </c>
      <c r="J74" s="22" t="s">
        <v>100</v>
      </c>
      <c r="K74" s="18" t="s">
        <v>195</v>
      </c>
      <c r="L74" s="11" t="str">
        <f>IFERROR(VLOOKUP(Tabel1[[#This Row],[Üürnik]],'Lepingu lisa'!$AW$3:$AX$22,2,FALSE),"")</f>
        <v>TARTUMNT855_01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84</v>
      </c>
      <c r="B75" s="19" t="s">
        <v>198</v>
      </c>
      <c r="C75" s="18" t="s">
        <v>86</v>
      </c>
      <c r="D75" s="18" t="s">
        <v>108</v>
      </c>
      <c r="E75" s="18" t="s">
        <v>92</v>
      </c>
      <c r="F75" s="49">
        <v>37.9</v>
      </c>
      <c r="G75" s="49">
        <v>37.9</v>
      </c>
      <c r="H75" s="18" t="s">
        <v>199</v>
      </c>
      <c r="I75" s="11" t="str">
        <f>LEFT(Tabel1[[#This Row],[Ruumi tüüp (TALO Tüüpruumide nimestik)]],2)</f>
        <v>91</v>
      </c>
      <c r="J75" s="22" t="s">
        <v>110</v>
      </c>
      <c r="K75" s="18"/>
      <c r="L75" s="11" t="str">
        <f>IFERROR(VLOOKUP(Tabel1[[#This Row],[Üürnik]],'Lepingu lisa'!$AW$3:$AX$22,2,FALSE),"")</f>
        <v/>
      </c>
      <c r="M75" s="11" t="str">
        <f>IFERROR(VLOOKUP(Tabel1[[#This Row],[Jaotus]],Tabelid!L:M,2,FALSE),"")</f>
        <v>MUU_FLOOR</v>
      </c>
      <c r="N75" s="11"/>
      <c r="O75" s="32">
        <v>0</v>
      </c>
      <c r="P75" s="32"/>
      <c r="Q75" s="32">
        <v>1</v>
      </c>
      <c r="R75" s="32">
        <v>1</v>
      </c>
      <c r="S75" s="32">
        <v>0</v>
      </c>
      <c r="T75" s="32">
        <v>0</v>
      </c>
      <c r="U75" s="32"/>
      <c r="V75" s="32"/>
      <c r="W75" s="32"/>
      <c r="X75" s="32"/>
      <c r="Y75" s="32"/>
      <c r="Z75" s="32"/>
      <c r="AA75" s="32"/>
      <c r="AB75" s="32"/>
      <c r="AC75" s="32"/>
      <c r="AD75" s="32"/>
      <c r="AE75" s="32"/>
      <c r="AF75" s="32"/>
      <c r="AG75" s="32"/>
    </row>
    <row r="76" spans="1:33" x14ac:dyDescent="0.25">
      <c r="A76" s="18" t="s">
        <v>84</v>
      </c>
      <c r="B76" s="19" t="s">
        <v>200</v>
      </c>
      <c r="C76" s="18" t="s">
        <v>94</v>
      </c>
      <c r="D76" s="18" t="s">
        <v>95</v>
      </c>
      <c r="E76" s="18" t="s">
        <v>96</v>
      </c>
      <c r="F76" s="49">
        <v>34.9</v>
      </c>
      <c r="G76" s="49">
        <v>34.9</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84</v>
      </c>
      <c r="B77" s="19" t="s">
        <v>201</v>
      </c>
      <c r="C77" s="18" t="s">
        <v>86</v>
      </c>
      <c r="D77" s="18" t="s">
        <v>87</v>
      </c>
      <c r="E77" s="18" t="s">
        <v>88</v>
      </c>
      <c r="F77" s="49">
        <v>1.5</v>
      </c>
      <c r="G77" s="49">
        <v>1.5</v>
      </c>
      <c r="H77" s="18"/>
      <c r="I77" s="11" t="str">
        <f>LEFT(Tabel1[[#This Row],[Ruumi tüüp (TALO Tüüpruumide nimestik)]],2)</f>
        <v>83</v>
      </c>
      <c r="J77" s="22" t="s">
        <v>89</v>
      </c>
      <c r="K77" s="18"/>
      <c r="L77" s="11" t="str">
        <f>IFERROR(VLOOKUP(Tabel1[[#This Row],[Üürnik]],'Lepingu lisa'!$AW$3:$AX$22,2,FALSE),"")</f>
        <v/>
      </c>
      <c r="M77" s="11" t="str">
        <f>IFERROR(VLOOKUP(Tabel1[[#This Row],[Jaotus]],Tabelid!L:M,2,FALSE),"")</f>
        <v>BUILDING</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84</v>
      </c>
      <c r="B78" s="19" t="s">
        <v>202</v>
      </c>
      <c r="C78" s="18" t="s">
        <v>86</v>
      </c>
      <c r="D78" s="18" t="s">
        <v>117</v>
      </c>
      <c r="E78" s="18" t="s">
        <v>99</v>
      </c>
      <c r="F78" s="49">
        <v>11.7</v>
      </c>
      <c r="G78" s="49">
        <v>11.3</v>
      </c>
      <c r="H78" s="18"/>
      <c r="I78" s="11" t="str">
        <f>LEFT(Tabel1[[#This Row],[Ruumi tüüp (TALO Tüüpruumide nimestik)]],2)</f>
        <v>21</v>
      </c>
      <c r="J78" s="22" t="s">
        <v>100</v>
      </c>
      <c r="K78" s="18" t="s">
        <v>195</v>
      </c>
      <c r="L78" s="11" t="str">
        <f>IFERROR(VLOOKUP(Tabel1[[#This Row],[Üürnik]],'Lepingu lisa'!$AW$3:$AX$22,2,FALSE),"")</f>
        <v>TARTUMNT855_01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84</v>
      </c>
      <c r="B79" s="19" t="s">
        <v>203</v>
      </c>
      <c r="C79" s="18" t="s">
        <v>86</v>
      </c>
      <c r="D79" s="18" t="s">
        <v>117</v>
      </c>
      <c r="E79" s="18" t="s">
        <v>99</v>
      </c>
      <c r="F79" s="49">
        <v>14.3</v>
      </c>
      <c r="G79" s="49">
        <v>13.6</v>
      </c>
      <c r="H79" s="18"/>
      <c r="I79" s="11" t="str">
        <f>LEFT(Tabel1[[#This Row],[Ruumi tüüp (TALO Tüüpruumide nimestik)]],2)</f>
        <v>21</v>
      </c>
      <c r="J79" s="22" t="s">
        <v>100</v>
      </c>
      <c r="K79" s="18" t="s">
        <v>195</v>
      </c>
      <c r="L79" s="11" t="str">
        <f>IFERROR(VLOOKUP(Tabel1[[#This Row],[Üürnik]],'Lepingu lisa'!$AW$3:$AX$22,2,FALSE),"")</f>
        <v>TARTUMNT855_01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84</v>
      </c>
      <c r="B80" s="19" t="s">
        <v>204</v>
      </c>
      <c r="C80" s="18" t="s">
        <v>86</v>
      </c>
      <c r="D80" s="18" t="s">
        <v>117</v>
      </c>
      <c r="E80" s="18" t="s">
        <v>99</v>
      </c>
      <c r="F80" s="49">
        <v>16.7</v>
      </c>
      <c r="G80" s="49">
        <v>16.3</v>
      </c>
      <c r="H80" s="18"/>
      <c r="I80" s="11" t="str">
        <f>LEFT(Tabel1[[#This Row],[Ruumi tüüp (TALO Tüüpruumide nimestik)]],2)</f>
        <v>21</v>
      </c>
      <c r="J80" s="22" t="s">
        <v>100</v>
      </c>
      <c r="K80" s="18" t="s">
        <v>195</v>
      </c>
      <c r="L80" s="11" t="str">
        <f>IFERROR(VLOOKUP(Tabel1[[#This Row],[Üürnik]],'Lepingu lisa'!$AW$3:$AX$22,2,FALSE),"")</f>
        <v>TARTUMNT855_01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84</v>
      </c>
      <c r="B81" s="19" t="s">
        <v>205</v>
      </c>
      <c r="C81" s="18" t="s">
        <v>86</v>
      </c>
      <c r="D81" s="18" t="s">
        <v>108</v>
      </c>
      <c r="E81" s="18" t="s">
        <v>92</v>
      </c>
      <c r="F81" s="49">
        <v>9.8000000000000007</v>
      </c>
      <c r="G81" s="49">
        <v>9.3000000000000007</v>
      </c>
      <c r="H81" s="18"/>
      <c r="I81" s="11" t="str">
        <f>LEFT(Tabel1[[#This Row],[Ruumi tüüp (TALO Tüüpruumide nimestik)]],2)</f>
        <v>91</v>
      </c>
      <c r="J81" s="22" t="s">
        <v>100</v>
      </c>
      <c r="K81" s="18" t="s">
        <v>195</v>
      </c>
      <c r="L81" s="11" t="str">
        <f>IFERROR(VLOOKUP(Tabel1[[#This Row],[Üürnik]],'Lepingu lisa'!$AW$3:$AX$22,2,FALSE),"")</f>
        <v>TARTUMNT855_01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84</v>
      </c>
      <c r="B82" s="19" t="s">
        <v>206</v>
      </c>
      <c r="C82" s="18" t="s">
        <v>86</v>
      </c>
      <c r="D82" s="18" t="s">
        <v>117</v>
      </c>
      <c r="E82" s="18" t="s">
        <v>99</v>
      </c>
      <c r="F82" s="49">
        <v>34.200000000000003</v>
      </c>
      <c r="G82" s="49">
        <v>33.9</v>
      </c>
      <c r="H82" s="18" t="s">
        <v>199</v>
      </c>
      <c r="I82" s="11" t="str">
        <f>LEFT(Tabel1[[#This Row],[Ruumi tüüp (TALO Tüüpruumide nimestik)]],2)</f>
        <v>21</v>
      </c>
      <c r="J82" s="22" t="s">
        <v>110</v>
      </c>
      <c r="K82" s="18"/>
      <c r="L82" s="11" t="str">
        <f>IFERROR(VLOOKUP(Tabel1[[#This Row],[Üürnik]],'Lepingu lisa'!$AW$3:$AX$22,2,FALSE),"")</f>
        <v/>
      </c>
      <c r="M82" s="11" t="str">
        <f>IFERROR(VLOOKUP(Tabel1[[#This Row],[Jaotus]],Tabelid!L:M,2,FALSE),"")</f>
        <v>MUU_FLOOR</v>
      </c>
      <c r="N82" s="11"/>
      <c r="O82" s="32">
        <v>0</v>
      </c>
      <c r="P82" s="32"/>
      <c r="Q82" s="32">
        <v>1</v>
      </c>
      <c r="R82" s="32">
        <v>1</v>
      </c>
      <c r="S82" s="32">
        <v>0</v>
      </c>
      <c r="T82" s="32">
        <v>0</v>
      </c>
      <c r="U82" s="32"/>
      <c r="V82" s="32"/>
      <c r="W82" s="32"/>
      <c r="X82" s="32"/>
      <c r="Y82" s="32"/>
      <c r="Z82" s="32"/>
      <c r="AA82" s="32"/>
      <c r="AB82" s="32"/>
      <c r="AC82" s="32"/>
      <c r="AD82" s="32"/>
      <c r="AE82" s="32"/>
      <c r="AF82" s="32"/>
      <c r="AG82" s="32"/>
    </row>
    <row r="83" spans="1:33" x14ac:dyDescent="0.25">
      <c r="A83" s="18" t="s">
        <v>84</v>
      </c>
      <c r="B83" s="19" t="s">
        <v>207</v>
      </c>
      <c r="C83" s="18" t="s">
        <v>86</v>
      </c>
      <c r="D83" s="18" t="s">
        <v>117</v>
      </c>
      <c r="E83" s="18" t="s">
        <v>99</v>
      </c>
      <c r="F83" s="49">
        <v>20.5</v>
      </c>
      <c r="G83" s="49">
        <v>20.2</v>
      </c>
      <c r="H83" s="18" t="s">
        <v>199</v>
      </c>
      <c r="I83" s="11" t="str">
        <f>LEFT(Tabel1[[#This Row],[Ruumi tüüp (TALO Tüüpruumide nimestik)]],2)</f>
        <v>21</v>
      </c>
      <c r="J83" s="22" t="s">
        <v>110</v>
      </c>
      <c r="K83" s="18"/>
      <c r="L83" s="11" t="str">
        <f>IFERROR(VLOOKUP(Tabel1[[#This Row],[Üürnik]],'Lepingu lisa'!$AW$3:$AX$22,2,FALSE),"")</f>
        <v/>
      </c>
      <c r="M83" s="11" t="str">
        <f>IFERROR(VLOOKUP(Tabel1[[#This Row],[Jaotus]],Tabelid!L:M,2,FALSE),"")</f>
        <v>MUU_FLOOR</v>
      </c>
      <c r="N83" s="11"/>
      <c r="O83" s="32">
        <v>0</v>
      </c>
      <c r="P83" s="32"/>
      <c r="Q83" s="32">
        <v>1</v>
      </c>
      <c r="R83" s="32">
        <v>1</v>
      </c>
      <c r="S83" s="32">
        <v>0</v>
      </c>
      <c r="T83" s="32">
        <v>0</v>
      </c>
      <c r="U83" s="32"/>
      <c r="V83" s="32"/>
      <c r="W83" s="32"/>
      <c r="X83" s="32"/>
      <c r="Y83" s="32"/>
      <c r="Z83" s="32"/>
      <c r="AA83" s="32"/>
      <c r="AB83" s="32"/>
      <c r="AC83" s="32"/>
      <c r="AD83" s="32"/>
      <c r="AE83" s="32"/>
      <c r="AF83" s="32"/>
      <c r="AG83" s="32"/>
    </row>
    <row r="84" spans="1:33" x14ac:dyDescent="0.25">
      <c r="A84" s="18" t="s">
        <v>84</v>
      </c>
      <c r="B84" s="19" t="s">
        <v>208</v>
      </c>
      <c r="C84" s="18" t="s">
        <v>86</v>
      </c>
      <c r="D84" s="18" t="s">
        <v>150</v>
      </c>
      <c r="E84" s="18" t="s">
        <v>92</v>
      </c>
      <c r="F84" s="49">
        <v>6.4</v>
      </c>
      <c r="G84" s="49">
        <v>6</v>
      </c>
      <c r="H84" s="18" t="s">
        <v>199</v>
      </c>
      <c r="I84" s="11" t="str">
        <f>LEFT(Tabel1[[#This Row],[Ruumi tüüp (TALO Tüüpruumide nimestik)]],2)</f>
        <v>91</v>
      </c>
      <c r="J84" s="22" t="s">
        <v>110</v>
      </c>
      <c r="K84" s="18"/>
      <c r="L84" s="11" t="str">
        <f>IFERROR(VLOOKUP(Tabel1[[#This Row],[Üürnik]],'Lepingu lisa'!$AW$3:$AX$22,2,FALSE),"")</f>
        <v/>
      </c>
      <c r="M84" s="11" t="str">
        <f>IFERROR(VLOOKUP(Tabel1[[#This Row],[Jaotus]],Tabelid!L:M,2,FALSE),"")</f>
        <v>MUU_FLOOR</v>
      </c>
      <c r="N84" s="11"/>
      <c r="O84" s="32">
        <v>0</v>
      </c>
      <c r="P84" s="32"/>
      <c r="Q84" s="32">
        <v>1</v>
      </c>
      <c r="R84" s="32">
        <v>1</v>
      </c>
      <c r="S84" s="32">
        <v>0</v>
      </c>
      <c r="T84" s="32">
        <v>0</v>
      </c>
      <c r="U84" s="32"/>
      <c r="V84" s="32"/>
      <c r="W84" s="32"/>
      <c r="X84" s="32"/>
      <c r="Y84" s="32"/>
      <c r="Z84" s="32"/>
      <c r="AA84" s="32"/>
      <c r="AB84" s="32"/>
      <c r="AC84" s="32"/>
      <c r="AD84" s="32"/>
      <c r="AE84" s="32"/>
      <c r="AF84" s="32"/>
      <c r="AG84" s="32"/>
    </row>
    <row r="85" spans="1:33" x14ac:dyDescent="0.25">
      <c r="A85" s="18" t="s">
        <v>84</v>
      </c>
      <c r="B85" s="19" t="s">
        <v>209</v>
      </c>
      <c r="C85" s="18" t="s">
        <v>86</v>
      </c>
      <c r="D85" s="18" t="s">
        <v>138</v>
      </c>
      <c r="E85" s="18" t="s">
        <v>139</v>
      </c>
      <c r="F85" s="49">
        <v>1.5</v>
      </c>
      <c r="G85" s="49">
        <v>1.4</v>
      </c>
      <c r="H85" s="18" t="s">
        <v>199</v>
      </c>
      <c r="I85" s="11" t="str">
        <f>LEFT(Tabel1[[#This Row],[Ruumi tüüp (TALO Tüüpruumide nimestik)]],2)</f>
        <v>72</v>
      </c>
      <c r="J85" s="22" t="s">
        <v>110</v>
      </c>
      <c r="K85" s="18"/>
      <c r="L85" s="11" t="str">
        <f>IFERROR(VLOOKUP(Tabel1[[#This Row],[Üürnik]],'Lepingu lisa'!$AW$3:$AX$22,2,FALSE),"")</f>
        <v/>
      </c>
      <c r="M85" s="11" t="str">
        <f>IFERROR(VLOOKUP(Tabel1[[#This Row],[Jaotus]],Tabelid!L:M,2,FALSE),"")</f>
        <v>MUU_FLOOR</v>
      </c>
      <c r="N85" s="11"/>
      <c r="O85" s="32">
        <v>0</v>
      </c>
      <c r="P85" s="32"/>
      <c r="Q85" s="32">
        <v>1</v>
      </c>
      <c r="R85" s="32">
        <v>1</v>
      </c>
      <c r="S85" s="32">
        <v>0</v>
      </c>
      <c r="T85" s="32">
        <v>0</v>
      </c>
      <c r="U85" s="32"/>
      <c r="V85" s="32"/>
      <c r="W85" s="32"/>
      <c r="X85" s="32"/>
      <c r="Y85" s="32"/>
      <c r="Z85" s="32"/>
      <c r="AA85" s="32"/>
      <c r="AB85" s="32"/>
      <c r="AC85" s="32"/>
      <c r="AD85" s="32"/>
      <c r="AE85" s="32"/>
      <c r="AF85" s="32"/>
      <c r="AG85" s="32"/>
    </row>
    <row r="86" spans="1:33" x14ac:dyDescent="0.25">
      <c r="A86" s="18" t="s">
        <v>84</v>
      </c>
      <c r="B86" s="19" t="s">
        <v>210</v>
      </c>
      <c r="C86" s="18" t="s">
        <v>86</v>
      </c>
      <c r="D86" s="18" t="s">
        <v>144</v>
      </c>
      <c r="E86" s="18" t="s">
        <v>145</v>
      </c>
      <c r="F86" s="49">
        <v>1.6</v>
      </c>
      <c r="G86" s="49">
        <v>1.3</v>
      </c>
      <c r="H86" s="18" t="s">
        <v>199</v>
      </c>
      <c r="I86" s="11" t="str">
        <f>LEFT(Tabel1[[#This Row],[Ruumi tüüp (TALO Tüüpruumide nimestik)]],2)</f>
        <v>73</v>
      </c>
      <c r="J86" s="22" t="s">
        <v>110</v>
      </c>
      <c r="K86" s="18"/>
      <c r="L86" s="11" t="str">
        <f>IFERROR(VLOOKUP(Tabel1[[#This Row],[Üürnik]],'Lepingu lisa'!$AW$3:$AX$22,2,FALSE),"")</f>
        <v/>
      </c>
      <c r="M86" s="11" t="str">
        <f>IFERROR(VLOOKUP(Tabel1[[#This Row],[Jaotus]],Tabelid!L:M,2,FALSE),"")</f>
        <v>MUU_FLOOR</v>
      </c>
      <c r="N86" s="11"/>
      <c r="O86" s="32">
        <v>0</v>
      </c>
      <c r="P86" s="32"/>
      <c r="Q86" s="32">
        <v>1</v>
      </c>
      <c r="R86" s="32">
        <v>1</v>
      </c>
      <c r="S86" s="32">
        <v>0</v>
      </c>
      <c r="T86" s="32">
        <v>0</v>
      </c>
      <c r="U86" s="32"/>
      <c r="V86" s="32"/>
      <c r="W86" s="32"/>
      <c r="X86" s="32"/>
      <c r="Y86" s="32"/>
      <c r="Z86" s="32"/>
      <c r="AA86" s="32"/>
      <c r="AB86" s="32"/>
      <c r="AC86" s="32"/>
      <c r="AD86" s="32"/>
      <c r="AE86" s="32"/>
      <c r="AF86" s="32"/>
      <c r="AG86" s="32"/>
    </row>
    <row r="87" spans="1:33" x14ac:dyDescent="0.25">
      <c r="A87" s="18" t="s">
        <v>84</v>
      </c>
      <c r="B87" s="19" t="s">
        <v>211</v>
      </c>
      <c r="C87" s="18" t="s">
        <v>86</v>
      </c>
      <c r="D87" s="18" t="s">
        <v>144</v>
      </c>
      <c r="E87" s="18" t="s">
        <v>145</v>
      </c>
      <c r="F87" s="49">
        <v>1.9</v>
      </c>
      <c r="G87" s="49">
        <v>1.6</v>
      </c>
      <c r="H87" s="18" t="s">
        <v>199</v>
      </c>
      <c r="I87" s="11" t="str">
        <f>LEFT(Tabel1[[#This Row],[Ruumi tüüp (TALO Tüüpruumide nimestik)]],2)</f>
        <v>73</v>
      </c>
      <c r="J87" s="22" t="s">
        <v>110</v>
      </c>
      <c r="K87" s="18"/>
      <c r="L87" s="11" t="str">
        <f>IFERROR(VLOOKUP(Tabel1[[#This Row],[Üürnik]],'Lepingu lisa'!$AW$3:$AX$22,2,FALSE),"")</f>
        <v/>
      </c>
      <c r="M87" s="11" t="str">
        <f>IFERROR(VLOOKUP(Tabel1[[#This Row],[Jaotus]],Tabelid!L:M,2,FALSE),"")</f>
        <v>MUU_FLOOR</v>
      </c>
      <c r="N87" s="11"/>
      <c r="O87" s="32">
        <v>0</v>
      </c>
      <c r="P87" s="32"/>
      <c r="Q87" s="32">
        <v>1</v>
      </c>
      <c r="R87" s="32">
        <v>1</v>
      </c>
      <c r="S87" s="32">
        <v>0</v>
      </c>
      <c r="T87" s="32">
        <v>0</v>
      </c>
      <c r="U87" s="32"/>
      <c r="V87" s="32"/>
      <c r="W87" s="32"/>
      <c r="X87" s="32"/>
      <c r="Y87" s="32"/>
      <c r="Z87" s="32"/>
      <c r="AA87" s="32"/>
      <c r="AB87" s="32"/>
      <c r="AC87" s="32"/>
      <c r="AD87" s="32"/>
      <c r="AE87" s="32"/>
      <c r="AF87" s="32"/>
      <c r="AG87" s="32"/>
    </row>
    <row r="88" spans="1:33" x14ac:dyDescent="0.25">
      <c r="A88" s="18" t="s">
        <v>84</v>
      </c>
      <c r="B88" s="19" t="s">
        <v>212</v>
      </c>
      <c r="C88" s="18" t="s">
        <v>152</v>
      </c>
      <c r="D88" s="18" t="s">
        <v>213</v>
      </c>
      <c r="E88" s="18" t="s">
        <v>214</v>
      </c>
      <c r="F88" s="49">
        <v>14.8</v>
      </c>
      <c r="G88" s="49">
        <v>14.8</v>
      </c>
      <c r="H88" s="18"/>
      <c r="I88" s="11" t="str">
        <f>LEFT(Tabel1[[#This Row],[Ruumi tüüp (TALO Tüüpruumide nimestik)]],2)</f>
        <v>97</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84</v>
      </c>
      <c r="B89" s="19" t="s">
        <v>215</v>
      </c>
      <c r="C89" s="18" t="s">
        <v>86</v>
      </c>
      <c r="D89" s="18" t="s">
        <v>117</v>
      </c>
      <c r="E89" s="18" t="s">
        <v>99</v>
      </c>
      <c r="F89" s="49">
        <v>14.4</v>
      </c>
      <c r="G89" s="49">
        <v>14.4</v>
      </c>
      <c r="H89" s="18"/>
      <c r="I89" s="11" t="str">
        <f>LEFT(Tabel1[[#This Row],[Ruumi tüüp (TALO Tüüpruumide nimestik)]],2)</f>
        <v>21</v>
      </c>
      <c r="J89" s="22" t="s">
        <v>100</v>
      </c>
      <c r="K89" s="18" t="s">
        <v>191</v>
      </c>
      <c r="L89" s="11" t="str">
        <f>IFERROR(VLOOKUP(Tabel1[[#This Row],[Üürnik]],'Lepingu lisa'!$AW$3:$AX$22,2,FALSE),"")</f>
        <v>TARTUMNT855_02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84</v>
      </c>
      <c r="B90" s="19" t="s">
        <v>216</v>
      </c>
      <c r="C90" s="18" t="s">
        <v>86</v>
      </c>
      <c r="D90" s="18" t="s">
        <v>117</v>
      </c>
      <c r="E90" s="18" t="s">
        <v>99</v>
      </c>
      <c r="F90" s="49">
        <v>22.1</v>
      </c>
      <c r="G90" s="49">
        <v>22.1</v>
      </c>
      <c r="H90" s="18"/>
      <c r="I90" s="11" t="str">
        <f>LEFT(Tabel1[[#This Row],[Ruumi tüüp (TALO Tüüpruumide nimestik)]],2)</f>
        <v>21</v>
      </c>
      <c r="J90" s="22" t="s">
        <v>100</v>
      </c>
      <c r="K90" s="18" t="s">
        <v>191</v>
      </c>
      <c r="L90" s="11" t="str">
        <f>IFERROR(VLOOKUP(Tabel1[[#This Row],[Üürnik]],'Lepingu lisa'!$AW$3:$AX$22,2,FALSE),"")</f>
        <v>TARTUMNT855_02</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84</v>
      </c>
      <c r="B91" s="19" t="s">
        <v>217</v>
      </c>
      <c r="C91" s="18" t="s">
        <v>86</v>
      </c>
      <c r="D91" s="18" t="s">
        <v>150</v>
      </c>
      <c r="E91" s="18" t="s">
        <v>92</v>
      </c>
      <c r="F91" s="49">
        <v>25.6</v>
      </c>
      <c r="G91" s="49">
        <v>24.9</v>
      </c>
      <c r="H91" s="18"/>
      <c r="I91" s="11" t="str">
        <f>LEFT(Tabel1[[#This Row],[Ruumi tüüp (TALO Tüüpruumide nimestik)]],2)</f>
        <v>91</v>
      </c>
      <c r="J91" s="22" t="s">
        <v>100</v>
      </c>
      <c r="K91" s="18" t="s">
        <v>191</v>
      </c>
      <c r="L91" s="11" t="str">
        <f>IFERROR(VLOOKUP(Tabel1[[#This Row],[Üürnik]],'Lepingu lisa'!$AW$3:$AX$22,2,FALSE),"")</f>
        <v>TARTUMNT855_02</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218</v>
      </c>
      <c r="B92" s="19" t="s">
        <v>219</v>
      </c>
      <c r="C92" s="18" t="s">
        <v>94</v>
      </c>
      <c r="D92" s="18" t="s">
        <v>95</v>
      </c>
      <c r="E92" s="18" t="s">
        <v>96</v>
      </c>
      <c r="F92" s="49">
        <v>29.5</v>
      </c>
      <c r="G92" s="49">
        <v>29.5</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218</v>
      </c>
      <c r="B93" s="19" t="s">
        <v>220</v>
      </c>
      <c r="C93" s="18" t="s">
        <v>94</v>
      </c>
      <c r="D93" s="18" t="s">
        <v>221</v>
      </c>
      <c r="E93" s="18" t="s">
        <v>96</v>
      </c>
      <c r="F93" s="49">
        <v>3.1</v>
      </c>
      <c r="G93" s="49">
        <v>3.1</v>
      </c>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218</v>
      </c>
      <c r="B94" s="19" t="s">
        <v>222</v>
      </c>
      <c r="C94" s="18" t="s">
        <v>86</v>
      </c>
      <c r="D94" s="18" t="s">
        <v>223</v>
      </c>
      <c r="E94" s="18" t="s">
        <v>224</v>
      </c>
      <c r="F94" s="49">
        <v>21.2</v>
      </c>
      <c r="G94" s="49">
        <v>20.7</v>
      </c>
      <c r="H94" s="18"/>
      <c r="I94" s="11" t="str">
        <f>LEFT(Tabel1[[#This Row],[Ruumi tüüp (TALO Tüüpruumide nimestik)]],2)</f>
        <v>22</v>
      </c>
      <c r="J94" s="22" t="s">
        <v>100</v>
      </c>
      <c r="K94" s="18" t="s">
        <v>101</v>
      </c>
      <c r="L94" s="11" t="str">
        <f>IFERROR(VLOOKUP(Tabel1[[#This Row],[Üürnik]],'Lepingu lisa'!$AW$3:$AX$22,2,FALSE),"")</f>
        <v>TARTU851_11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218</v>
      </c>
      <c r="B95" s="19" t="s">
        <v>225</v>
      </c>
      <c r="C95" s="18" t="s">
        <v>86</v>
      </c>
      <c r="D95" s="18" t="s">
        <v>108</v>
      </c>
      <c r="E95" s="18" t="s">
        <v>92</v>
      </c>
      <c r="F95" s="49">
        <v>47.8</v>
      </c>
      <c r="G95" s="49">
        <v>47.7</v>
      </c>
      <c r="H95" s="18"/>
      <c r="I95" s="11" t="str">
        <f>LEFT(Tabel1[[#This Row],[Ruumi tüüp (TALO Tüüpruumide nimestik)]],2)</f>
        <v>91</v>
      </c>
      <c r="J95" s="22" t="s">
        <v>100</v>
      </c>
      <c r="K95" s="18" t="s">
        <v>101</v>
      </c>
      <c r="L95" s="11" t="str">
        <f>IFERROR(VLOOKUP(Tabel1[[#This Row],[Üürnik]],'Lepingu lisa'!$AW$3:$AX$22,2,FALSE),"")</f>
        <v>TARTU851_11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218</v>
      </c>
      <c r="B96" s="19" t="s">
        <v>226</v>
      </c>
      <c r="C96" s="18" t="s">
        <v>86</v>
      </c>
      <c r="D96" s="18" t="s">
        <v>105</v>
      </c>
      <c r="E96" s="18" t="s">
        <v>106</v>
      </c>
      <c r="F96" s="49">
        <v>60.6</v>
      </c>
      <c r="G96" s="49">
        <v>60.6</v>
      </c>
      <c r="H96" s="18"/>
      <c r="I96" s="11" t="str">
        <f>LEFT(Tabel1[[#This Row],[Ruumi tüüp (TALO Tüüpruumide nimestik)]],2)</f>
        <v>62</v>
      </c>
      <c r="J96" s="22" t="s">
        <v>100</v>
      </c>
      <c r="K96" s="18" t="s">
        <v>101</v>
      </c>
      <c r="L96" s="11" t="str">
        <f>IFERROR(VLOOKUP(Tabel1[[#This Row],[Üürnik]],'Lepingu lisa'!$AW$3:$AX$22,2,FALSE),"")</f>
        <v>TARTU851_11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218</v>
      </c>
      <c r="B97" s="19" t="s">
        <v>227</v>
      </c>
      <c r="C97" s="18" t="s">
        <v>86</v>
      </c>
      <c r="D97" s="18" t="s">
        <v>108</v>
      </c>
      <c r="E97" s="18" t="s">
        <v>92</v>
      </c>
      <c r="F97" s="49">
        <v>37.6</v>
      </c>
      <c r="G97" s="49">
        <v>37.6</v>
      </c>
      <c r="H97" s="18"/>
      <c r="I97" s="11" t="str">
        <f>LEFT(Tabel1[[#This Row],[Ruumi tüüp (TALO Tüüpruumide nimestik)]],2)</f>
        <v>91</v>
      </c>
      <c r="J97" s="22" t="s">
        <v>100</v>
      </c>
      <c r="K97" s="18" t="s">
        <v>101</v>
      </c>
      <c r="L97" s="11" t="str">
        <f>IFERROR(VLOOKUP(Tabel1[[#This Row],[Üürnik]],'Lepingu lisa'!$AW$3:$AX$22,2,FALSE),"")</f>
        <v>TARTU851_11</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218</v>
      </c>
      <c r="B98" s="19" t="s">
        <v>228</v>
      </c>
      <c r="C98" s="18" t="s">
        <v>86</v>
      </c>
      <c r="D98" s="18" t="s">
        <v>108</v>
      </c>
      <c r="E98" s="18" t="s">
        <v>92</v>
      </c>
      <c r="F98" s="49">
        <v>21.2</v>
      </c>
      <c r="G98" s="49">
        <v>21.1</v>
      </c>
      <c r="H98" s="18"/>
      <c r="I98" s="11" t="str">
        <f>LEFT(Tabel1[[#This Row],[Ruumi tüüp (TALO Tüüpruumide nimestik)]],2)</f>
        <v>91</v>
      </c>
      <c r="J98" s="22" t="s">
        <v>100</v>
      </c>
      <c r="K98" s="18" t="s">
        <v>101</v>
      </c>
      <c r="L98" s="11" t="str">
        <f>IFERROR(VLOOKUP(Tabel1[[#This Row],[Üürnik]],'Lepingu lisa'!$AW$3:$AX$22,2,FALSE),"")</f>
        <v>TARTU851_11</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218</v>
      </c>
      <c r="B99" s="19" t="s">
        <v>229</v>
      </c>
      <c r="C99" s="18" t="s">
        <v>86</v>
      </c>
      <c r="D99" s="18" t="s">
        <v>98</v>
      </c>
      <c r="E99" s="18" t="s">
        <v>99</v>
      </c>
      <c r="F99" s="49">
        <v>10.8</v>
      </c>
      <c r="G99" s="49">
        <v>10.5</v>
      </c>
      <c r="H99" s="18"/>
      <c r="I99" s="11" t="str">
        <f>LEFT(Tabel1[[#This Row],[Ruumi tüüp (TALO Tüüpruumide nimestik)]],2)</f>
        <v>21</v>
      </c>
      <c r="J99" s="22" t="s">
        <v>100</v>
      </c>
      <c r="K99" s="18" t="s">
        <v>101</v>
      </c>
      <c r="L99" s="11" t="str">
        <f>IFERROR(VLOOKUP(Tabel1[[#This Row],[Üürnik]],'Lepingu lisa'!$AW$3:$AX$22,2,FALSE),"")</f>
        <v>TARTU851_11</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218</v>
      </c>
      <c r="B100" s="19" t="s">
        <v>230</v>
      </c>
      <c r="C100" s="18" t="s">
        <v>86</v>
      </c>
      <c r="D100" s="18" t="s">
        <v>98</v>
      </c>
      <c r="E100" s="18" t="s">
        <v>99</v>
      </c>
      <c r="F100" s="49">
        <v>12.3</v>
      </c>
      <c r="G100" s="49">
        <v>11.9</v>
      </c>
      <c r="H100" s="18"/>
      <c r="I100" s="11" t="str">
        <f>LEFT(Tabel1[[#This Row],[Ruumi tüüp (TALO Tüüpruumide nimestik)]],2)</f>
        <v>21</v>
      </c>
      <c r="J100" s="22" t="s">
        <v>100</v>
      </c>
      <c r="K100" s="18" t="s">
        <v>101</v>
      </c>
      <c r="L100" s="11" t="str">
        <f>IFERROR(VLOOKUP(Tabel1[[#This Row],[Üürnik]],'Lepingu lisa'!$AW$3:$AX$22,2,FALSE),"")</f>
        <v>TARTU851_11</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218</v>
      </c>
      <c r="B101" s="19" t="s">
        <v>231</v>
      </c>
      <c r="C101" s="18" t="s">
        <v>86</v>
      </c>
      <c r="D101" s="18" t="s">
        <v>98</v>
      </c>
      <c r="E101" s="18" t="s">
        <v>99</v>
      </c>
      <c r="F101" s="49">
        <v>9.1</v>
      </c>
      <c r="G101" s="49">
        <v>8.9</v>
      </c>
      <c r="H101" s="18"/>
      <c r="I101" s="11" t="str">
        <f>LEFT(Tabel1[[#This Row],[Ruumi tüüp (TALO Tüüpruumide nimestik)]],2)</f>
        <v>21</v>
      </c>
      <c r="J101" s="22" t="s">
        <v>100</v>
      </c>
      <c r="K101" s="18" t="s">
        <v>101</v>
      </c>
      <c r="L101" s="11" t="str">
        <f>IFERROR(VLOOKUP(Tabel1[[#This Row],[Üürnik]],'Lepingu lisa'!$AW$3:$AX$22,2,FALSE),"")</f>
        <v>TARTU851_11</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218</v>
      </c>
      <c r="B102" s="19" t="s">
        <v>232</v>
      </c>
      <c r="C102" s="18" t="s">
        <v>86</v>
      </c>
      <c r="D102" s="18" t="s">
        <v>233</v>
      </c>
      <c r="E102" s="18" t="s">
        <v>234</v>
      </c>
      <c r="F102" s="49">
        <v>9.5</v>
      </c>
      <c r="G102" s="49">
        <v>9.5</v>
      </c>
      <c r="H102" s="18"/>
      <c r="I102" s="11" t="str">
        <f>LEFT(Tabel1[[#This Row],[Ruumi tüüp (TALO Tüüpruumide nimestik)]],2)</f>
        <v>48</v>
      </c>
      <c r="J102" s="22" t="s">
        <v>100</v>
      </c>
      <c r="K102" s="18" t="s">
        <v>101</v>
      </c>
      <c r="L102" s="11" t="str">
        <f>IFERROR(VLOOKUP(Tabel1[[#This Row],[Üürnik]],'Lepingu lisa'!$AW$3:$AX$22,2,FALSE),"")</f>
        <v>TARTU851_11</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218</v>
      </c>
      <c r="B103" s="19" t="s">
        <v>235</v>
      </c>
      <c r="C103" s="18" t="s">
        <v>86</v>
      </c>
      <c r="D103" s="18" t="s">
        <v>108</v>
      </c>
      <c r="E103" s="18" t="s">
        <v>92</v>
      </c>
      <c r="F103" s="49">
        <v>6.6</v>
      </c>
      <c r="G103" s="49">
        <v>6.2</v>
      </c>
      <c r="H103" s="18"/>
      <c r="I103" s="11" t="str">
        <f>LEFT(Tabel1[[#This Row],[Ruumi tüüp (TALO Tüüpruumide nimestik)]],2)</f>
        <v>91</v>
      </c>
      <c r="J103" s="22" t="s">
        <v>100</v>
      </c>
      <c r="K103" s="18" t="s">
        <v>101</v>
      </c>
      <c r="L103" s="11" t="str">
        <f>IFERROR(VLOOKUP(Tabel1[[#This Row],[Üürnik]],'Lepingu lisa'!$AW$3:$AX$22,2,FALSE),"")</f>
        <v>TARTU851_11</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218</v>
      </c>
      <c r="B104" s="19" t="s">
        <v>236</v>
      </c>
      <c r="C104" s="18" t="s">
        <v>86</v>
      </c>
      <c r="D104" s="18" t="s">
        <v>98</v>
      </c>
      <c r="E104" s="18" t="s">
        <v>99</v>
      </c>
      <c r="F104" s="49">
        <v>12.8</v>
      </c>
      <c r="G104" s="49">
        <v>12.2</v>
      </c>
      <c r="H104" s="18"/>
      <c r="I104" s="11" t="str">
        <f>LEFT(Tabel1[[#This Row],[Ruumi tüüp (TALO Tüüpruumide nimestik)]],2)</f>
        <v>21</v>
      </c>
      <c r="J104" s="22" t="s">
        <v>100</v>
      </c>
      <c r="K104" s="18" t="s">
        <v>101</v>
      </c>
      <c r="L104" s="11" t="str">
        <f>IFERROR(VLOOKUP(Tabel1[[#This Row],[Üürnik]],'Lepingu lisa'!$AW$3:$AX$22,2,FALSE),"")</f>
        <v>TARTU851_11</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218</v>
      </c>
      <c r="B105" s="19" t="s">
        <v>237</v>
      </c>
      <c r="C105" s="18" t="s">
        <v>86</v>
      </c>
      <c r="D105" s="18" t="s">
        <v>238</v>
      </c>
      <c r="E105" s="18" t="s">
        <v>239</v>
      </c>
      <c r="F105" s="49">
        <v>34.700000000000003</v>
      </c>
      <c r="G105" s="49">
        <v>34.299999999999997</v>
      </c>
      <c r="H105" s="18"/>
      <c r="I105" s="11" t="str">
        <f>LEFT(Tabel1[[#This Row],[Ruumi tüüp (TALO Tüüpruumide nimestik)]],2)</f>
        <v>35</v>
      </c>
      <c r="J105" s="22" t="s">
        <v>100</v>
      </c>
      <c r="K105" s="18" t="s">
        <v>101</v>
      </c>
      <c r="L105" s="11" t="str">
        <f>IFERROR(VLOOKUP(Tabel1[[#This Row],[Üürnik]],'Lepingu lisa'!$AW$3:$AX$22,2,FALSE),"")</f>
        <v>TARTU851_11</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218</v>
      </c>
      <c r="B106" s="19" t="s">
        <v>240</v>
      </c>
      <c r="C106" s="18" t="s">
        <v>86</v>
      </c>
      <c r="D106" s="18" t="s">
        <v>238</v>
      </c>
      <c r="E106" s="18" t="s">
        <v>239</v>
      </c>
      <c r="F106" s="49">
        <v>54.7</v>
      </c>
      <c r="G106" s="49">
        <v>54.7</v>
      </c>
      <c r="H106" s="18"/>
      <c r="I106" s="11" t="str">
        <f>LEFT(Tabel1[[#This Row],[Ruumi tüüp (TALO Tüüpruumide nimestik)]],2)</f>
        <v>35</v>
      </c>
      <c r="J106" s="22" t="s">
        <v>100</v>
      </c>
      <c r="K106" s="18" t="s">
        <v>101</v>
      </c>
      <c r="L106" s="11" t="str">
        <f>IFERROR(VLOOKUP(Tabel1[[#This Row],[Üürnik]],'Lepingu lisa'!$AW$3:$AX$22,2,FALSE),"")</f>
        <v>TARTU851_11</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218</v>
      </c>
      <c r="B107" s="19" t="s">
        <v>241</v>
      </c>
      <c r="C107" s="18" t="s">
        <v>86</v>
      </c>
      <c r="D107" s="18" t="s">
        <v>238</v>
      </c>
      <c r="E107" s="18" t="s">
        <v>239</v>
      </c>
      <c r="F107" s="49">
        <v>53</v>
      </c>
      <c r="G107" s="49">
        <v>53</v>
      </c>
      <c r="H107" s="18"/>
      <c r="I107" s="11" t="str">
        <f>LEFT(Tabel1[[#This Row],[Ruumi tüüp (TALO Tüüpruumide nimestik)]],2)</f>
        <v>35</v>
      </c>
      <c r="J107" s="22" t="s">
        <v>100</v>
      </c>
      <c r="K107" s="18" t="s">
        <v>101</v>
      </c>
      <c r="L107" s="11" t="str">
        <f>IFERROR(VLOOKUP(Tabel1[[#This Row],[Üürnik]],'Lepingu lisa'!$AW$3:$AX$22,2,FALSE),"")</f>
        <v>TARTU851_11</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218</v>
      </c>
      <c r="B108" s="19" t="s">
        <v>242</v>
      </c>
      <c r="C108" s="18" t="s">
        <v>86</v>
      </c>
      <c r="D108" s="18" t="s">
        <v>238</v>
      </c>
      <c r="E108" s="18" t="s">
        <v>239</v>
      </c>
      <c r="F108" s="49">
        <v>47.7</v>
      </c>
      <c r="G108" s="49">
        <v>47.3</v>
      </c>
      <c r="H108" s="18"/>
      <c r="I108" s="11" t="str">
        <f>LEFT(Tabel1[[#This Row],[Ruumi tüüp (TALO Tüüpruumide nimestik)]],2)</f>
        <v>35</v>
      </c>
      <c r="J108" s="22" t="s">
        <v>100</v>
      </c>
      <c r="K108" s="18" t="s">
        <v>101</v>
      </c>
      <c r="L108" s="11" t="str">
        <f>IFERROR(VLOOKUP(Tabel1[[#This Row],[Üürnik]],'Lepingu lisa'!$AW$3:$AX$22,2,FALSE),"")</f>
        <v>TARTU851_11</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218</v>
      </c>
      <c r="B109" s="19" t="s">
        <v>243</v>
      </c>
      <c r="C109" s="18" t="s">
        <v>86</v>
      </c>
      <c r="D109" s="18" t="s">
        <v>98</v>
      </c>
      <c r="E109" s="18" t="s">
        <v>99</v>
      </c>
      <c r="F109" s="49">
        <v>46.9</v>
      </c>
      <c r="G109" s="49">
        <v>46.5</v>
      </c>
      <c r="H109" s="18"/>
      <c r="I109" s="11" t="str">
        <f>LEFT(Tabel1[[#This Row],[Ruumi tüüp (TALO Tüüpruumide nimestik)]],2)</f>
        <v>21</v>
      </c>
      <c r="J109" s="22" t="s">
        <v>100</v>
      </c>
      <c r="K109" s="18" t="s">
        <v>101</v>
      </c>
      <c r="L109" s="11" t="str">
        <f>IFERROR(VLOOKUP(Tabel1[[#This Row],[Üürnik]],'Lepingu lisa'!$AW$3:$AX$22,2,FALSE),"")</f>
        <v>TARTU851_11</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218</v>
      </c>
      <c r="B110" s="19" t="s">
        <v>244</v>
      </c>
      <c r="C110" s="18" t="s">
        <v>86</v>
      </c>
      <c r="D110" s="18" t="s">
        <v>245</v>
      </c>
      <c r="E110" s="18" t="s">
        <v>246</v>
      </c>
      <c r="F110" s="49">
        <v>23.8</v>
      </c>
      <c r="G110" s="49">
        <v>23.1</v>
      </c>
      <c r="H110" s="18"/>
      <c r="I110" s="11" t="str">
        <f>LEFT(Tabel1[[#This Row],[Ruumi tüüp (TALO Tüüpruumide nimestik)]],2)</f>
        <v>51</v>
      </c>
      <c r="J110" s="22" t="s">
        <v>100</v>
      </c>
      <c r="K110" s="18" t="s">
        <v>101</v>
      </c>
      <c r="L110" s="11" t="str">
        <f>IFERROR(VLOOKUP(Tabel1[[#This Row],[Üürnik]],'Lepingu lisa'!$AW$3:$AX$22,2,FALSE),"")</f>
        <v>TARTU851_11</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218</v>
      </c>
      <c r="B111" s="19" t="s">
        <v>247</v>
      </c>
      <c r="C111" s="18" t="s">
        <v>86</v>
      </c>
      <c r="D111" s="18" t="s">
        <v>238</v>
      </c>
      <c r="E111" s="18" t="s">
        <v>239</v>
      </c>
      <c r="F111" s="49">
        <v>143.19999999999999</v>
      </c>
      <c r="G111" s="49">
        <v>142.19999999999999</v>
      </c>
      <c r="H111" s="18"/>
      <c r="I111" s="11" t="str">
        <f>LEFT(Tabel1[[#This Row],[Ruumi tüüp (TALO Tüüpruumide nimestik)]],2)</f>
        <v>35</v>
      </c>
      <c r="J111" s="22" t="s">
        <v>100</v>
      </c>
      <c r="K111" s="18" t="s">
        <v>101</v>
      </c>
      <c r="L111" s="11" t="str">
        <f>IFERROR(VLOOKUP(Tabel1[[#This Row],[Üürnik]],'Lepingu lisa'!$AW$3:$AX$22,2,FALSE),"")</f>
        <v>TARTU851_11</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218</v>
      </c>
      <c r="B112" s="19" t="s">
        <v>248</v>
      </c>
      <c r="C112" s="18" t="s">
        <v>86</v>
      </c>
      <c r="D112" s="18" t="s">
        <v>98</v>
      </c>
      <c r="E112" s="18" t="s">
        <v>99</v>
      </c>
      <c r="F112" s="49">
        <v>17</v>
      </c>
      <c r="G112" s="49">
        <v>16.8</v>
      </c>
      <c r="H112" s="18"/>
      <c r="I112" s="11" t="str">
        <f>LEFT(Tabel1[[#This Row],[Ruumi tüüp (TALO Tüüpruumide nimestik)]],2)</f>
        <v>21</v>
      </c>
      <c r="J112" s="22" t="s">
        <v>100</v>
      </c>
      <c r="K112" s="18" t="s">
        <v>101</v>
      </c>
      <c r="L112" s="11" t="str">
        <f>IFERROR(VLOOKUP(Tabel1[[#This Row],[Üürnik]],'Lepingu lisa'!$AW$3:$AX$22,2,FALSE),"")</f>
        <v>TARTU851_11</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218</v>
      </c>
      <c r="B113" s="19" t="s">
        <v>249</v>
      </c>
      <c r="C113" s="18" t="s">
        <v>86</v>
      </c>
      <c r="D113" s="18" t="s">
        <v>238</v>
      </c>
      <c r="E113" s="18" t="s">
        <v>239</v>
      </c>
      <c r="F113" s="49">
        <v>53.6</v>
      </c>
      <c r="G113" s="49">
        <v>51.7</v>
      </c>
      <c r="H113" s="18"/>
      <c r="I113" s="11" t="str">
        <f>LEFT(Tabel1[[#This Row],[Ruumi tüüp (TALO Tüüpruumide nimestik)]],2)</f>
        <v>35</v>
      </c>
      <c r="J113" s="22" t="s">
        <v>100</v>
      </c>
      <c r="K113" s="18" t="s">
        <v>101</v>
      </c>
      <c r="L113" s="11" t="str">
        <f>IFERROR(VLOOKUP(Tabel1[[#This Row],[Üürnik]],'Lepingu lisa'!$AW$3:$AX$22,2,FALSE),"")</f>
        <v>TARTU851_11</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218</v>
      </c>
      <c r="B114" s="19" t="s">
        <v>250</v>
      </c>
      <c r="C114" s="18" t="s">
        <v>86</v>
      </c>
      <c r="D114" s="18" t="s">
        <v>238</v>
      </c>
      <c r="E114" s="18" t="s">
        <v>239</v>
      </c>
      <c r="F114" s="49">
        <v>80.400000000000006</v>
      </c>
      <c r="G114" s="49">
        <v>79.400000000000006</v>
      </c>
      <c r="H114" s="18"/>
      <c r="I114" s="11" t="str">
        <f>LEFT(Tabel1[[#This Row],[Ruumi tüüp (TALO Tüüpruumide nimestik)]],2)</f>
        <v>35</v>
      </c>
      <c r="J114" s="22" t="s">
        <v>100</v>
      </c>
      <c r="K114" s="18" t="s">
        <v>101</v>
      </c>
      <c r="L114" s="11" t="str">
        <f>IFERROR(VLOOKUP(Tabel1[[#This Row],[Üürnik]],'Lepingu lisa'!$AW$3:$AX$22,2,FALSE),"")</f>
        <v>TARTU851_11</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218</v>
      </c>
      <c r="B115" s="19" t="s">
        <v>251</v>
      </c>
      <c r="C115" s="18" t="s">
        <v>86</v>
      </c>
      <c r="D115" s="18" t="s">
        <v>238</v>
      </c>
      <c r="E115" s="18" t="s">
        <v>239</v>
      </c>
      <c r="F115" s="49">
        <v>85.4</v>
      </c>
      <c r="G115" s="49">
        <v>85.1</v>
      </c>
      <c r="H115" s="18"/>
      <c r="I115" s="11" t="str">
        <f>LEFT(Tabel1[[#This Row],[Ruumi tüüp (TALO Tüüpruumide nimestik)]],2)</f>
        <v>35</v>
      </c>
      <c r="J115" s="22" t="s">
        <v>100</v>
      </c>
      <c r="K115" s="18" t="s">
        <v>101</v>
      </c>
      <c r="L115" s="11" t="str">
        <f>IFERROR(VLOOKUP(Tabel1[[#This Row],[Üürnik]],'Lepingu lisa'!$AW$3:$AX$22,2,FALSE),"")</f>
        <v>TARTU851_11</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218</v>
      </c>
      <c r="B116" s="19" t="s">
        <v>252</v>
      </c>
      <c r="C116" s="18" t="s">
        <v>86</v>
      </c>
      <c r="D116" s="18" t="s">
        <v>108</v>
      </c>
      <c r="E116" s="18" t="s">
        <v>92</v>
      </c>
      <c r="F116" s="49">
        <v>5.9</v>
      </c>
      <c r="G116" s="49">
        <v>5.7</v>
      </c>
      <c r="H116" s="18"/>
      <c r="I116" s="11" t="str">
        <f>LEFT(Tabel1[[#This Row],[Ruumi tüüp (TALO Tüüpruumide nimestik)]],2)</f>
        <v>91</v>
      </c>
      <c r="J116" s="22" t="s">
        <v>100</v>
      </c>
      <c r="K116" s="18" t="s">
        <v>101</v>
      </c>
      <c r="L116" s="11" t="str">
        <f>IFERROR(VLOOKUP(Tabel1[[#This Row],[Üürnik]],'Lepingu lisa'!$AW$3:$AX$22,2,FALSE),"")</f>
        <v>TARTU851_11</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218</v>
      </c>
      <c r="B117" s="19" t="s">
        <v>253</v>
      </c>
      <c r="C117" s="18" t="s">
        <v>86</v>
      </c>
      <c r="D117" s="18" t="s">
        <v>108</v>
      </c>
      <c r="E117" s="18" t="s">
        <v>92</v>
      </c>
      <c r="F117" s="49">
        <v>53.3</v>
      </c>
      <c r="G117" s="49">
        <v>52.9</v>
      </c>
      <c r="H117" s="18"/>
      <c r="I117" s="11" t="str">
        <f>LEFT(Tabel1[[#This Row],[Ruumi tüüp (TALO Tüüpruumide nimestik)]],2)</f>
        <v>91</v>
      </c>
      <c r="J117" s="22" t="s">
        <v>100</v>
      </c>
      <c r="K117" s="18" t="s">
        <v>101</v>
      </c>
      <c r="L117" s="11" t="str">
        <f>IFERROR(VLOOKUP(Tabel1[[#This Row],[Üürnik]],'Lepingu lisa'!$AW$3:$AX$22,2,FALSE),"")</f>
        <v>TARTU851_11</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218</v>
      </c>
      <c r="B118" s="19" t="s">
        <v>254</v>
      </c>
      <c r="C118" s="18" t="s">
        <v>86</v>
      </c>
      <c r="D118" s="18" t="s">
        <v>108</v>
      </c>
      <c r="E118" s="18" t="s">
        <v>92</v>
      </c>
      <c r="F118" s="49">
        <v>5.9</v>
      </c>
      <c r="G118" s="49">
        <v>5.6</v>
      </c>
      <c r="H118" s="18"/>
      <c r="I118" s="11" t="str">
        <f>LEFT(Tabel1[[#This Row],[Ruumi tüüp (TALO Tüüpruumide nimestik)]],2)</f>
        <v>91</v>
      </c>
      <c r="J118" s="22" t="s">
        <v>100</v>
      </c>
      <c r="K118" s="18" t="s">
        <v>101</v>
      </c>
      <c r="L118" s="11" t="str">
        <f>IFERROR(VLOOKUP(Tabel1[[#This Row],[Üürnik]],'Lepingu lisa'!$AW$3:$AX$22,2,FALSE),"")</f>
        <v>TARTU851_11</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218</v>
      </c>
      <c r="B119" s="19" t="s">
        <v>255</v>
      </c>
      <c r="C119" s="18" t="s">
        <v>86</v>
      </c>
      <c r="D119" s="18" t="s">
        <v>147</v>
      </c>
      <c r="E119" s="18" t="s">
        <v>148</v>
      </c>
      <c r="F119" s="49">
        <v>8.4</v>
      </c>
      <c r="G119" s="49">
        <v>8.1999999999999993</v>
      </c>
      <c r="H119" s="18"/>
      <c r="I119" s="11" t="str">
        <f>LEFT(Tabel1[[#This Row],[Ruumi tüüp (TALO Tüüpruumide nimestik)]],2)</f>
        <v>86</v>
      </c>
      <c r="J119" s="22" t="s">
        <v>100</v>
      </c>
      <c r="K119" s="18" t="s">
        <v>101</v>
      </c>
      <c r="L119" s="11" t="str">
        <f>IFERROR(VLOOKUP(Tabel1[[#This Row],[Üürnik]],'Lepingu lisa'!$AW$3:$AX$22,2,FALSE),"")</f>
        <v>TARTU851_11</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218</v>
      </c>
      <c r="B120" s="19" t="s">
        <v>256</v>
      </c>
      <c r="C120" s="18" t="s">
        <v>86</v>
      </c>
      <c r="D120" s="18" t="s">
        <v>117</v>
      </c>
      <c r="E120" s="18" t="s">
        <v>99</v>
      </c>
      <c r="F120" s="49">
        <v>78.900000000000006</v>
      </c>
      <c r="G120" s="49">
        <v>78.900000000000006</v>
      </c>
      <c r="H120" s="18"/>
      <c r="I120" s="11" t="str">
        <f>LEFT(Tabel1[[#This Row],[Ruumi tüüp (TALO Tüüpruumide nimestik)]],2)</f>
        <v>21</v>
      </c>
      <c r="J120" s="22" t="s">
        <v>100</v>
      </c>
      <c r="K120" s="18" t="s">
        <v>101</v>
      </c>
      <c r="L120" s="11" t="str">
        <f>IFERROR(VLOOKUP(Tabel1[[#This Row],[Üürnik]],'Lepingu lisa'!$AW$3:$AX$22,2,FALSE),"")</f>
        <v>TARTU851_11</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218</v>
      </c>
      <c r="B121" s="19" t="s">
        <v>257</v>
      </c>
      <c r="C121" s="18" t="s">
        <v>86</v>
      </c>
      <c r="D121" s="18" t="s">
        <v>98</v>
      </c>
      <c r="E121" s="18" t="s">
        <v>99</v>
      </c>
      <c r="F121" s="49">
        <v>9</v>
      </c>
      <c r="G121" s="49">
        <v>8.9</v>
      </c>
      <c r="H121" s="18"/>
      <c r="I121" s="11" t="str">
        <f>LEFT(Tabel1[[#This Row],[Ruumi tüüp (TALO Tüüpruumide nimestik)]],2)</f>
        <v>21</v>
      </c>
      <c r="J121" s="22" t="s">
        <v>100</v>
      </c>
      <c r="K121" s="18" t="s">
        <v>101</v>
      </c>
      <c r="L121" s="11" t="str">
        <f>IFERROR(VLOOKUP(Tabel1[[#This Row],[Üürnik]],'Lepingu lisa'!$AW$3:$AX$22,2,FALSE),"")</f>
        <v>TARTU851_11</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218</v>
      </c>
      <c r="B122" s="19" t="s">
        <v>258</v>
      </c>
      <c r="C122" s="18" t="s">
        <v>86</v>
      </c>
      <c r="D122" s="18" t="s">
        <v>238</v>
      </c>
      <c r="E122" s="18" t="s">
        <v>239</v>
      </c>
      <c r="F122" s="49">
        <v>12</v>
      </c>
      <c r="G122" s="49">
        <v>11.7</v>
      </c>
      <c r="H122" s="18"/>
      <c r="I122" s="11" t="str">
        <f>LEFT(Tabel1[[#This Row],[Ruumi tüüp (TALO Tüüpruumide nimestik)]],2)</f>
        <v>35</v>
      </c>
      <c r="J122" s="22" t="s">
        <v>100</v>
      </c>
      <c r="K122" s="18" t="s">
        <v>101</v>
      </c>
      <c r="L122" s="11" t="str">
        <f>IFERROR(VLOOKUP(Tabel1[[#This Row],[Üürnik]],'Lepingu lisa'!$AW$3:$AX$22,2,FALSE),"")</f>
        <v>TARTU851_11</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218</v>
      </c>
      <c r="B123" s="19" t="s">
        <v>259</v>
      </c>
      <c r="C123" s="18" t="s">
        <v>86</v>
      </c>
      <c r="D123" s="18" t="s">
        <v>238</v>
      </c>
      <c r="E123" s="18" t="s">
        <v>239</v>
      </c>
      <c r="F123" s="49">
        <v>11.8</v>
      </c>
      <c r="G123" s="49">
        <v>11.4</v>
      </c>
      <c r="H123" s="18"/>
      <c r="I123" s="11" t="str">
        <f>LEFT(Tabel1[[#This Row],[Ruumi tüüp (TALO Tüüpruumide nimestik)]],2)</f>
        <v>35</v>
      </c>
      <c r="J123" s="22" t="s">
        <v>100</v>
      </c>
      <c r="K123" s="18" t="s">
        <v>101</v>
      </c>
      <c r="L123" s="11" t="str">
        <f>IFERROR(VLOOKUP(Tabel1[[#This Row],[Üürnik]],'Lepingu lisa'!$AW$3:$AX$22,2,FALSE),"")</f>
        <v>TARTU851_11</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218</v>
      </c>
      <c r="B124" s="19" t="s">
        <v>260</v>
      </c>
      <c r="C124" s="18" t="s">
        <v>86</v>
      </c>
      <c r="D124" s="18" t="s">
        <v>98</v>
      </c>
      <c r="E124" s="18" t="s">
        <v>99</v>
      </c>
      <c r="F124" s="49">
        <v>7.7</v>
      </c>
      <c r="G124" s="49">
        <v>7.3</v>
      </c>
      <c r="H124" s="18"/>
      <c r="I124" s="11" t="str">
        <f>LEFT(Tabel1[[#This Row],[Ruumi tüüp (TALO Tüüpruumide nimestik)]],2)</f>
        <v>21</v>
      </c>
      <c r="J124" s="22" t="s">
        <v>100</v>
      </c>
      <c r="K124" s="18" t="s">
        <v>101</v>
      </c>
      <c r="L124" s="11" t="str">
        <f>IFERROR(VLOOKUP(Tabel1[[#This Row],[Üürnik]],'Lepingu lisa'!$AW$3:$AX$22,2,FALSE),"")</f>
        <v>TARTU851_11</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218</v>
      </c>
      <c r="B125" s="19" t="s">
        <v>261</v>
      </c>
      <c r="C125" s="18" t="s">
        <v>86</v>
      </c>
      <c r="D125" s="18" t="s">
        <v>238</v>
      </c>
      <c r="E125" s="18" t="s">
        <v>239</v>
      </c>
      <c r="F125" s="49">
        <v>12.3</v>
      </c>
      <c r="G125" s="49">
        <v>11.9</v>
      </c>
      <c r="H125" s="18"/>
      <c r="I125" s="11" t="str">
        <f>LEFT(Tabel1[[#This Row],[Ruumi tüüp (TALO Tüüpruumide nimestik)]],2)</f>
        <v>35</v>
      </c>
      <c r="J125" s="22" t="s">
        <v>100</v>
      </c>
      <c r="K125" s="18" t="s">
        <v>101</v>
      </c>
      <c r="L125" s="11" t="str">
        <f>IFERROR(VLOOKUP(Tabel1[[#This Row],[Üürnik]],'Lepingu lisa'!$AW$3:$AX$22,2,FALSE),"")</f>
        <v>TARTU851_11</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218</v>
      </c>
      <c r="B126" s="19" t="s">
        <v>262</v>
      </c>
      <c r="C126" s="18" t="s">
        <v>86</v>
      </c>
      <c r="D126" s="18" t="s">
        <v>238</v>
      </c>
      <c r="E126" s="18" t="s">
        <v>239</v>
      </c>
      <c r="F126" s="49">
        <v>17.2</v>
      </c>
      <c r="G126" s="49">
        <v>17</v>
      </c>
      <c r="H126" s="18"/>
      <c r="I126" s="11" t="str">
        <f>LEFT(Tabel1[[#This Row],[Ruumi tüüp (TALO Tüüpruumide nimestik)]],2)</f>
        <v>35</v>
      </c>
      <c r="J126" s="22" t="s">
        <v>100</v>
      </c>
      <c r="K126" s="18" t="s">
        <v>101</v>
      </c>
      <c r="L126" s="11" t="str">
        <f>IFERROR(VLOOKUP(Tabel1[[#This Row],[Üürnik]],'Lepingu lisa'!$AW$3:$AX$22,2,FALSE),"")</f>
        <v>TARTU851_11</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218</v>
      </c>
      <c r="B127" s="19" t="s">
        <v>263</v>
      </c>
      <c r="C127" s="18" t="s">
        <v>86</v>
      </c>
      <c r="D127" s="18" t="s">
        <v>264</v>
      </c>
      <c r="E127" s="18" t="s">
        <v>126</v>
      </c>
      <c r="F127" s="49">
        <v>5.7</v>
      </c>
      <c r="G127" s="49">
        <v>5.4</v>
      </c>
      <c r="H127" s="18"/>
      <c r="I127" s="11" t="str">
        <f>LEFT(Tabel1[[#This Row],[Ruumi tüüp (TALO Tüüpruumide nimestik)]],2)</f>
        <v>23</v>
      </c>
      <c r="J127" s="22" t="s">
        <v>100</v>
      </c>
      <c r="K127" s="18" t="s">
        <v>101</v>
      </c>
      <c r="L127" s="11" t="str">
        <f>IFERROR(VLOOKUP(Tabel1[[#This Row],[Üürnik]],'Lepingu lisa'!$AW$3:$AX$22,2,FALSE),"")</f>
        <v>TARTU851_11</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218</v>
      </c>
      <c r="B128" s="19" t="s">
        <v>265</v>
      </c>
      <c r="C128" s="18" t="s">
        <v>86</v>
      </c>
      <c r="D128" s="18" t="s">
        <v>238</v>
      </c>
      <c r="E128" s="18" t="s">
        <v>239</v>
      </c>
      <c r="F128" s="49">
        <v>24.1</v>
      </c>
      <c r="G128" s="49">
        <v>23.8</v>
      </c>
      <c r="H128" s="18"/>
      <c r="I128" s="11" t="str">
        <f>LEFT(Tabel1[[#This Row],[Ruumi tüüp (TALO Tüüpruumide nimestik)]],2)</f>
        <v>35</v>
      </c>
      <c r="J128" s="22" t="s">
        <v>100</v>
      </c>
      <c r="K128" s="18" t="s">
        <v>101</v>
      </c>
      <c r="L128" s="11" t="str">
        <f>IFERROR(VLOOKUP(Tabel1[[#This Row],[Üürnik]],'Lepingu lisa'!$AW$3:$AX$22,2,FALSE),"")</f>
        <v>TARTU851_11</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218</v>
      </c>
      <c r="B129" s="19" t="s">
        <v>266</v>
      </c>
      <c r="C129" s="18" t="s">
        <v>86</v>
      </c>
      <c r="D129" s="18" t="s">
        <v>150</v>
      </c>
      <c r="E129" s="18" t="s">
        <v>92</v>
      </c>
      <c r="F129" s="49">
        <v>7.2</v>
      </c>
      <c r="G129" s="49">
        <v>6.9</v>
      </c>
      <c r="H129" s="18"/>
      <c r="I129" s="11" t="str">
        <f>LEFT(Tabel1[[#This Row],[Ruumi tüüp (TALO Tüüpruumide nimestik)]],2)</f>
        <v>91</v>
      </c>
      <c r="J129" s="22" t="s">
        <v>100</v>
      </c>
      <c r="K129" s="18" t="s">
        <v>101</v>
      </c>
      <c r="L129" s="11" t="str">
        <f>IFERROR(VLOOKUP(Tabel1[[#This Row],[Üürnik]],'Lepingu lisa'!$AW$3:$AX$22,2,FALSE),"")</f>
        <v>TARTU851_11</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218</v>
      </c>
      <c r="B130" s="19" t="s">
        <v>267</v>
      </c>
      <c r="C130" s="18" t="s">
        <v>86</v>
      </c>
      <c r="D130" s="18" t="s">
        <v>144</v>
      </c>
      <c r="E130" s="18" t="s">
        <v>145</v>
      </c>
      <c r="F130" s="49">
        <v>1.4</v>
      </c>
      <c r="G130" s="49">
        <v>1.3</v>
      </c>
      <c r="H130" s="18"/>
      <c r="I130" s="11" t="str">
        <f>LEFT(Tabel1[[#This Row],[Ruumi tüüp (TALO Tüüpruumide nimestik)]],2)</f>
        <v>73</v>
      </c>
      <c r="J130" s="22" t="s">
        <v>100</v>
      </c>
      <c r="K130" s="18" t="s">
        <v>101</v>
      </c>
      <c r="L130" s="11" t="str">
        <f>IFERROR(VLOOKUP(Tabel1[[#This Row],[Üürnik]],'Lepingu lisa'!$AW$3:$AX$22,2,FALSE),"")</f>
        <v>TARTU851_11</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218</v>
      </c>
      <c r="B131" s="19" t="s">
        <v>268</v>
      </c>
      <c r="C131" s="18" t="s">
        <v>86</v>
      </c>
      <c r="D131" s="18" t="s">
        <v>144</v>
      </c>
      <c r="E131" s="18" t="s">
        <v>145</v>
      </c>
      <c r="F131" s="49">
        <v>1.4</v>
      </c>
      <c r="G131" s="49">
        <v>1.2</v>
      </c>
      <c r="H131" s="18"/>
      <c r="I131" s="11" t="str">
        <f>LEFT(Tabel1[[#This Row],[Ruumi tüüp (TALO Tüüpruumide nimestik)]],2)</f>
        <v>73</v>
      </c>
      <c r="J131" s="22" t="s">
        <v>100</v>
      </c>
      <c r="K131" s="18" t="s">
        <v>101</v>
      </c>
      <c r="L131" s="11" t="str">
        <f>IFERROR(VLOOKUP(Tabel1[[#This Row],[Üürnik]],'Lepingu lisa'!$AW$3:$AX$22,2,FALSE),"")</f>
        <v>TARTU851_11</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218</v>
      </c>
      <c r="B132" s="19" t="s">
        <v>269</v>
      </c>
      <c r="C132" s="18" t="s">
        <v>86</v>
      </c>
      <c r="D132" s="18" t="s">
        <v>144</v>
      </c>
      <c r="E132" s="18" t="s">
        <v>145</v>
      </c>
      <c r="F132" s="49">
        <v>1.4</v>
      </c>
      <c r="G132" s="49">
        <v>1.2</v>
      </c>
      <c r="H132" s="18"/>
      <c r="I132" s="11" t="str">
        <f>LEFT(Tabel1[[#This Row],[Ruumi tüüp (TALO Tüüpruumide nimestik)]],2)</f>
        <v>73</v>
      </c>
      <c r="J132" s="22" t="s">
        <v>100</v>
      </c>
      <c r="K132" s="18" t="s">
        <v>101</v>
      </c>
      <c r="L132" s="11" t="str">
        <f>IFERROR(VLOOKUP(Tabel1[[#This Row],[Üürnik]],'Lepingu lisa'!$AW$3:$AX$22,2,FALSE),"")</f>
        <v>TARTU851_11</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218</v>
      </c>
      <c r="B133" s="19" t="s">
        <v>270</v>
      </c>
      <c r="C133" s="18" t="s">
        <v>86</v>
      </c>
      <c r="D133" s="18" t="s">
        <v>144</v>
      </c>
      <c r="E133" s="18" t="s">
        <v>145</v>
      </c>
      <c r="F133" s="49">
        <v>4</v>
      </c>
      <c r="G133" s="49">
        <v>3.8</v>
      </c>
      <c r="H133" s="18"/>
      <c r="I133" s="11" t="str">
        <f>LEFT(Tabel1[[#This Row],[Ruumi tüüp (TALO Tüüpruumide nimestik)]],2)</f>
        <v>73</v>
      </c>
      <c r="J133" s="22" t="s">
        <v>100</v>
      </c>
      <c r="K133" s="18" t="s">
        <v>101</v>
      </c>
      <c r="L133" s="11" t="str">
        <f>IFERROR(VLOOKUP(Tabel1[[#This Row],[Üürnik]],'Lepingu lisa'!$AW$3:$AX$22,2,FALSE),"")</f>
        <v>TARTU851_11</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218</v>
      </c>
      <c r="B134" s="19" t="s">
        <v>271</v>
      </c>
      <c r="C134" s="18" t="s">
        <v>86</v>
      </c>
      <c r="D134" s="18" t="s">
        <v>144</v>
      </c>
      <c r="E134" s="18" t="s">
        <v>145</v>
      </c>
      <c r="F134" s="49">
        <v>3.2</v>
      </c>
      <c r="G134" s="49">
        <v>3</v>
      </c>
      <c r="H134" s="18"/>
      <c r="I134" s="11" t="str">
        <f>LEFT(Tabel1[[#This Row],[Ruumi tüüp (TALO Tüüpruumide nimestik)]],2)</f>
        <v>73</v>
      </c>
      <c r="J134" s="22" t="s">
        <v>100</v>
      </c>
      <c r="K134" s="18" t="s">
        <v>101</v>
      </c>
      <c r="L134" s="11" t="str">
        <f>IFERROR(VLOOKUP(Tabel1[[#This Row],[Üürnik]],'Lepingu lisa'!$AW$3:$AX$22,2,FALSE),"")</f>
        <v>TARTU851_11</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218</v>
      </c>
      <c r="B135" s="19" t="s">
        <v>272</v>
      </c>
      <c r="C135" s="18" t="s">
        <v>86</v>
      </c>
      <c r="D135" s="18" t="s">
        <v>144</v>
      </c>
      <c r="E135" s="18" t="s">
        <v>145</v>
      </c>
      <c r="F135" s="49">
        <v>1.4</v>
      </c>
      <c r="G135" s="49">
        <v>1.2</v>
      </c>
      <c r="H135" s="18"/>
      <c r="I135" s="11" t="str">
        <f>LEFT(Tabel1[[#This Row],[Ruumi tüüp (TALO Tüüpruumide nimestik)]],2)</f>
        <v>73</v>
      </c>
      <c r="J135" s="22" t="s">
        <v>100</v>
      </c>
      <c r="K135" s="18" t="s">
        <v>101</v>
      </c>
      <c r="L135" s="11" t="str">
        <f>IFERROR(VLOOKUP(Tabel1[[#This Row],[Üürnik]],'Lepingu lisa'!$AW$3:$AX$22,2,FALSE),"")</f>
        <v>TARTU851_11</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218</v>
      </c>
      <c r="B136" s="19" t="s">
        <v>273</v>
      </c>
      <c r="C136" s="18" t="s">
        <v>86</v>
      </c>
      <c r="D136" s="18" t="s">
        <v>144</v>
      </c>
      <c r="E136" s="18" t="s">
        <v>145</v>
      </c>
      <c r="F136" s="49">
        <v>1.4</v>
      </c>
      <c r="G136" s="49">
        <v>1.1000000000000001</v>
      </c>
      <c r="H136" s="18"/>
      <c r="I136" s="11" t="str">
        <f>LEFT(Tabel1[[#This Row],[Ruumi tüüp (TALO Tüüpruumide nimestik)]],2)</f>
        <v>73</v>
      </c>
      <c r="J136" s="22" t="s">
        <v>100</v>
      </c>
      <c r="K136" s="18" t="s">
        <v>101</v>
      </c>
      <c r="L136" s="11" t="str">
        <f>IFERROR(VLOOKUP(Tabel1[[#This Row],[Üürnik]],'Lepingu lisa'!$AW$3:$AX$22,2,FALSE),"")</f>
        <v>TARTU851_11</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218</v>
      </c>
      <c r="B137" s="19" t="s">
        <v>274</v>
      </c>
      <c r="C137" s="18" t="s">
        <v>86</v>
      </c>
      <c r="D137" s="18" t="s">
        <v>144</v>
      </c>
      <c r="E137" s="18" t="s">
        <v>145</v>
      </c>
      <c r="F137" s="49">
        <v>6.4</v>
      </c>
      <c r="G137" s="49">
        <v>6.1</v>
      </c>
      <c r="H137" s="18"/>
      <c r="I137" s="11" t="str">
        <f>LEFT(Tabel1[[#This Row],[Ruumi tüüp (TALO Tüüpruumide nimestik)]],2)</f>
        <v>73</v>
      </c>
      <c r="J137" s="22" t="s">
        <v>100</v>
      </c>
      <c r="K137" s="18" t="s">
        <v>101</v>
      </c>
      <c r="L137" s="11" t="str">
        <f>IFERROR(VLOOKUP(Tabel1[[#This Row],[Üürnik]],'Lepingu lisa'!$AW$3:$AX$22,2,FALSE),"")</f>
        <v>TARTU851_11</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218</v>
      </c>
      <c r="B138" s="19" t="s">
        <v>275</v>
      </c>
      <c r="C138" s="18" t="s">
        <v>86</v>
      </c>
      <c r="D138" s="18" t="s">
        <v>276</v>
      </c>
      <c r="E138" s="18" t="s">
        <v>88</v>
      </c>
      <c r="F138" s="49">
        <v>1.1000000000000001</v>
      </c>
      <c r="G138" s="49">
        <v>1</v>
      </c>
      <c r="H138" s="18"/>
      <c r="I138" s="11" t="str">
        <f>LEFT(Tabel1[[#This Row],[Ruumi tüüp (TALO Tüüpruumide nimestik)]],2)</f>
        <v>83</v>
      </c>
      <c r="J138" s="22" t="s">
        <v>100</v>
      </c>
      <c r="K138" s="18" t="s">
        <v>101</v>
      </c>
      <c r="L138" s="11" t="str">
        <f>IFERROR(VLOOKUP(Tabel1[[#This Row],[Üürnik]],'Lepingu lisa'!$AW$3:$AX$22,2,FALSE),"")</f>
        <v>TARTU851_11</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218</v>
      </c>
      <c r="B139" s="19" t="s">
        <v>277</v>
      </c>
      <c r="C139" s="18" t="s">
        <v>86</v>
      </c>
      <c r="D139" s="18" t="s">
        <v>276</v>
      </c>
      <c r="E139" s="18" t="s">
        <v>88</v>
      </c>
      <c r="F139" s="49">
        <v>1.3</v>
      </c>
      <c r="G139" s="49">
        <v>1.2</v>
      </c>
      <c r="H139" s="18"/>
      <c r="I139" s="11" t="str">
        <f>LEFT(Tabel1[[#This Row],[Ruumi tüüp (TALO Tüüpruumide nimestik)]],2)</f>
        <v>83</v>
      </c>
      <c r="J139" s="22" t="s">
        <v>100</v>
      </c>
      <c r="K139" s="18" t="s">
        <v>101</v>
      </c>
      <c r="L139" s="11" t="str">
        <f>IFERROR(VLOOKUP(Tabel1[[#This Row],[Üürnik]],'Lepingu lisa'!$AW$3:$AX$22,2,FALSE),"")</f>
        <v>TARTU851_11</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218</v>
      </c>
      <c r="B140" s="19" t="s">
        <v>278</v>
      </c>
      <c r="C140" s="18" t="s">
        <v>86</v>
      </c>
      <c r="D140" s="18" t="s">
        <v>276</v>
      </c>
      <c r="E140" s="18" t="s">
        <v>88</v>
      </c>
      <c r="F140" s="49">
        <v>1.3</v>
      </c>
      <c r="G140" s="49">
        <v>1.2</v>
      </c>
      <c r="H140" s="18"/>
      <c r="I140" s="11" t="str">
        <f>LEFT(Tabel1[[#This Row],[Ruumi tüüp (TALO Tüüpruumide nimestik)]],2)</f>
        <v>83</v>
      </c>
      <c r="J140" s="22" t="s">
        <v>100</v>
      </c>
      <c r="K140" s="18" t="s">
        <v>101</v>
      </c>
      <c r="L140" s="11" t="str">
        <f>IFERROR(VLOOKUP(Tabel1[[#This Row],[Üürnik]],'Lepingu lisa'!$AW$3:$AX$22,2,FALSE),"")</f>
        <v>TARTU851_11</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218</v>
      </c>
      <c r="B141" s="19" t="s">
        <v>279</v>
      </c>
      <c r="C141" s="18" t="s">
        <v>86</v>
      </c>
      <c r="D141" s="18" t="s">
        <v>276</v>
      </c>
      <c r="E141" s="18" t="s">
        <v>88</v>
      </c>
      <c r="F141" s="49">
        <v>1.3</v>
      </c>
      <c r="G141" s="49">
        <v>1.2</v>
      </c>
      <c r="H141" s="18"/>
      <c r="I141" s="11" t="str">
        <f>LEFT(Tabel1[[#This Row],[Ruumi tüüp (TALO Tüüpruumide nimestik)]],2)</f>
        <v>83</v>
      </c>
      <c r="J141" s="22" t="s">
        <v>100</v>
      </c>
      <c r="K141" s="18" t="s">
        <v>101</v>
      </c>
      <c r="L141" s="11" t="str">
        <f>IFERROR(VLOOKUP(Tabel1[[#This Row],[Üürnik]],'Lepingu lisa'!$AW$3:$AX$22,2,FALSE),"")</f>
        <v>TARTU851_11</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218</v>
      </c>
      <c r="B142" s="19" t="s">
        <v>280</v>
      </c>
      <c r="C142" s="18" t="s">
        <v>86</v>
      </c>
      <c r="D142" s="18" t="s">
        <v>276</v>
      </c>
      <c r="E142" s="18" t="s">
        <v>88</v>
      </c>
      <c r="F142" s="49">
        <v>1.3</v>
      </c>
      <c r="G142" s="49">
        <v>1.2</v>
      </c>
      <c r="H142" s="18"/>
      <c r="I142" s="11" t="str">
        <f>LEFT(Tabel1[[#This Row],[Ruumi tüüp (TALO Tüüpruumide nimestik)]],2)</f>
        <v>83</v>
      </c>
      <c r="J142" s="22" t="s">
        <v>100</v>
      </c>
      <c r="K142" s="18" t="s">
        <v>101</v>
      </c>
      <c r="L142" s="11" t="str">
        <f>IFERROR(VLOOKUP(Tabel1[[#This Row],[Üürnik]],'Lepingu lisa'!$AW$3:$AX$22,2,FALSE),"")</f>
        <v>TARTU851_11</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218</v>
      </c>
      <c r="B143" s="19" t="s">
        <v>281</v>
      </c>
      <c r="C143" s="18" t="s">
        <v>86</v>
      </c>
      <c r="D143" s="18" t="s">
        <v>125</v>
      </c>
      <c r="E143" s="18" t="s">
        <v>126</v>
      </c>
      <c r="F143" s="49">
        <v>9.1999999999999993</v>
      </c>
      <c r="G143" s="49">
        <v>9.1</v>
      </c>
      <c r="H143" s="18"/>
      <c r="I143" s="11" t="str">
        <f>LEFT(Tabel1[[#This Row],[Ruumi tüüp (TALO Tüüpruumide nimestik)]],2)</f>
        <v>23</v>
      </c>
      <c r="J143" s="22" t="s">
        <v>100</v>
      </c>
      <c r="K143" s="18" t="s">
        <v>101</v>
      </c>
      <c r="L143" s="11" t="str">
        <f>IFERROR(VLOOKUP(Tabel1[[#This Row],[Üürnik]],'Lepingu lisa'!$AW$3:$AX$22,2,FALSE),"")</f>
        <v>TARTU851_11</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218</v>
      </c>
      <c r="B144" s="19" t="s">
        <v>282</v>
      </c>
      <c r="C144" s="18" t="s">
        <v>94</v>
      </c>
      <c r="D144" s="18" t="s">
        <v>95</v>
      </c>
      <c r="E144" s="18" t="s">
        <v>96</v>
      </c>
      <c r="F144" s="49">
        <v>19.2</v>
      </c>
      <c r="G144" s="49">
        <v>19.2</v>
      </c>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218</v>
      </c>
      <c r="B145" s="19" t="s">
        <v>283</v>
      </c>
      <c r="C145" s="18" t="s">
        <v>94</v>
      </c>
      <c r="D145" s="18" t="s">
        <v>95</v>
      </c>
      <c r="E145" s="18" t="s">
        <v>96</v>
      </c>
      <c r="F145" s="49">
        <v>17.399999999999999</v>
      </c>
      <c r="G145" s="49">
        <v>17.399999999999999</v>
      </c>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5</v>
      </c>
      <c r="B146" s="19" t="s">
        <v>284</v>
      </c>
      <c r="C146" s="18" t="s">
        <v>94</v>
      </c>
      <c r="D146" s="18" t="s">
        <v>95</v>
      </c>
      <c r="E146" s="18" t="s">
        <v>96</v>
      </c>
      <c r="F146" s="49">
        <v>26.7</v>
      </c>
      <c r="G146" s="49">
        <v>26.7</v>
      </c>
      <c r="H146" s="18"/>
      <c r="I146" s="11" t="str">
        <f>LEFT(Tabel1[[#This Row],[Ruumi tüüp (TALO Tüüpruumide nimestik)]],2)</f>
        <v>92</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5</v>
      </c>
      <c r="B147" s="19" t="s">
        <v>285</v>
      </c>
      <c r="C147" s="18" t="s">
        <v>94</v>
      </c>
      <c r="D147" s="18" t="s">
        <v>221</v>
      </c>
      <c r="E147" s="18" t="s">
        <v>96</v>
      </c>
      <c r="F147" s="49">
        <v>3.1</v>
      </c>
      <c r="G147" s="49">
        <v>3.1</v>
      </c>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5</v>
      </c>
      <c r="B148" s="19" t="s">
        <v>286</v>
      </c>
      <c r="C148" s="18" t="s">
        <v>86</v>
      </c>
      <c r="D148" s="18" t="s">
        <v>108</v>
      </c>
      <c r="E148" s="18" t="s">
        <v>92</v>
      </c>
      <c r="F148" s="49">
        <v>57.9</v>
      </c>
      <c r="G148" s="49">
        <v>56.8</v>
      </c>
      <c r="H148" s="18"/>
      <c r="I148" s="11" t="str">
        <f>LEFT(Tabel1[[#This Row],[Ruumi tüüp (TALO Tüüpruumide nimestik)]],2)</f>
        <v>91</v>
      </c>
      <c r="J148" s="22" t="s">
        <v>287</v>
      </c>
      <c r="K148" s="18"/>
      <c r="L148" s="11" t="str">
        <f>IFERROR(VLOOKUP(Tabel1[[#This Row],[Üürnik]],'Lepingu lisa'!$AW$3:$AX$22,2,FALSE),"")</f>
        <v/>
      </c>
      <c r="M148" s="11" t="str">
        <f>IFERROR(VLOOKUP(Tabel1[[#This Row],[Jaotus]],Tabelid!L:M,2,FALSE),"")</f>
        <v>FLOOR</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5</v>
      </c>
      <c r="B149" s="19" t="s">
        <v>288</v>
      </c>
      <c r="C149" s="18" t="s">
        <v>86</v>
      </c>
      <c r="D149" s="18" t="s">
        <v>108</v>
      </c>
      <c r="E149" s="18" t="s">
        <v>92</v>
      </c>
      <c r="F149" s="49">
        <v>49.6</v>
      </c>
      <c r="G149" s="49">
        <v>46.5</v>
      </c>
      <c r="H149" s="18"/>
      <c r="I149" s="11" t="str">
        <f>LEFT(Tabel1[[#This Row],[Ruumi tüüp (TALO Tüüpruumide nimestik)]],2)</f>
        <v>91</v>
      </c>
      <c r="J149" s="22" t="s">
        <v>100</v>
      </c>
      <c r="K149" s="18" t="s">
        <v>289</v>
      </c>
      <c r="L149" s="11" t="str">
        <f>IFERROR(VLOOKUP(Tabel1[[#This Row],[Üürnik]],'Lepingu lisa'!$AW$3:$AX$22,2,FALSE),"")</f>
        <v>TARTU851_12</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5</v>
      </c>
      <c r="B150" s="19" t="s">
        <v>290</v>
      </c>
      <c r="C150" s="18" t="s">
        <v>86</v>
      </c>
      <c r="D150" s="18" t="s">
        <v>117</v>
      </c>
      <c r="E150" s="18" t="s">
        <v>99</v>
      </c>
      <c r="F150" s="49">
        <v>21.6</v>
      </c>
      <c r="G150" s="49">
        <v>20.8</v>
      </c>
      <c r="H150" s="18"/>
      <c r="I150" s="11" t="str">
        <f>LEFT(Tabel1[[#This Row],[Ruumi tüüp (TALO Tüüpruumide nimestik)]],2)</f>
        <v>21</v>
      </c>
      <c r="J150" s="22" t="s">
        <v>100</v>
      </c>
      <c r="K150" s="18" t="s">
        <v>289</v>
      </c>
      <c r="L150" s="11" t="str">
        <f>IFERROR(VLOOKUP(Tabel1[[#This Row],[Üürnik]],'Lepingu lisa'!$AW$3:$AX$22,2,FALSE),"")</f>
        <v>TARTU851_12</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5</v>
      </c>
      <c r="B151" s="19" t="s">
        <v>291</v>
      </c>
      <c r="C151" s="18" t="s">
        <v>86</v>
      </c>
      <c r="D151" s="18" t="s">
        <v>117</v>
      </c>
      <c r="E151" s="18" t="s">
        <v>99</v>
      </c>
      <c r="F151" s="49">
        <v>17.399999999999999</v>
      </c>
      <c r="G151" s="49">
        <v>16.399999999999999</v>
      </c>
      <c r="H151" s="18"/>
      <c r="I151" s="11" t="str">
        <f>LEFT(Tabel1[[#This Row],[Ruumi tüüp (TALO Tüüpruumide nimestik)]],2)</f>
        <v>21</v>
      </c>
      <c r="J151" s="22" t="s">
        <v>100</v>
      </c>
      <c r="K151" s="18" t="s">
        <v>289</v>
      </c>
      <c r="L151" s="11" t="str">
        <f>IFERROR(VLOOKUP(Tabel1[[#This Row],[Üürnik]],'Lepingu lisa'!$AW$3:$AX$22,2,FALSE),"")</f>
        <v>TARTU851_12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5</v>
      </c>
      <c r="B152" s="19" t="s">
        <v>292</v>
      </c>
      <c r="C152" s="18" t="s">
        <v>86</v>
      </c>
      <c r="D152" s="18" t="s">
        <v>117</v>
      </c>
      <c r="E152" s="18" t="s">
        <v>99</v>
      </c>
      <c r="F152" s="49">
        <v>18.399999999999999</v>
      </c>
      <c r="G152" s="49">
        <v>17.3</v>
      </c>
      <c r="H152" s="18"/>
      <c r="I152" s="11" t="str">
        <f>LEFT(Tabel1[[#This Row],[Ruumi tüüp (TALO Tüüpruumide nimestik)]],2)</f>
        <v>21</v>
      </c>
      <c r="J152" s="22" t="s">
        <v>100</v>
      </c>
      <c r="K152" s="18" t="s">
        <v>289</v>
      </c>
      <c r="L152" s="11" t="str">
        <f>IFERROR(VLOOKUP(Tabel1[[#This Row],[Üürnik]],'Lepingu lisa'!$AW$3:$AX$22,2,FALSE),"")</f>
        <v>TARTU851_12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5</v>
      </c>
      <c r="B153" s="19" t="s">
        <v>293</v>
      </c>
      <c r="C153" s="18" t="s">
        <v>86</v>
      </c>
      <c r="D153" s="18" t="s">
        <v>117</v>
      </c>
      <c r="E153" s="18" t="s">
        <v>99</v>
      </c>
      <c r="F153" s="49">
        <v>16.399999999999999</v>
      </c>
      <c r="G153" s="49">
        <v>15.3</v>
      </c>
      <c r="H153" s="18"/>
      <c r="I153" s="11" t="str">
        <f>LEFT(Tabel1[[#This Row],[Ruumi tüüp (TALO Tüüpruumide nimestik)]],2)</f>
        <v>21</v>
      </c>
      <c r="J153" s="22" t="s">
        <v>100</v>
      </c>
      <c r="K153" s="18" t="s">
        <v>289</v>
      </c>
      <c r="L153" s="11" t="str">
        <f>IFERROR(VLOOKUP(Tabel1[[#This Row],[Üürnik]],'Lepingu lisa'!$AW$3:$AX$22,2,FALSE),"")</f>
        <v>TARTU851_12</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t="s">
        <v>5</v>
      </c>
      <c r="B154" s="19" t="s">
        <v>294</v>
      </c>
      <c r="C154" s="18" t="s">
        <v>86</v>
      </c>
      <c r="D154" s="18" t="s">
        <v>117</v>
      </c>
      <c r="E154" s="18" t="s">
        <v>99</v>
      </c>
      <c r="F154" s="49">
        <v>20.8</v>
      </c>
      <c r="G154" s="49">
        <v>19.7</v>
      </c>
      <c r="H154" s="18"/>
      <c r="I154" s="11" t="str">
        <f>LEFT(Tabel1[[#This Row],[Ruumi tüüp (TALO Tüüpruumide nimestik)]],2)</f>
        <v>21</v>
      </c>
      <c r="J154" s="22" t="s">
        <v>100</v>
      </c>
      <c r="K154" s="18" t="s">
        <v>289</v>
      </c>
      <c r="L154" s="11" t="str">
        <f>IFERROR(VLOOKUP(Tabel1[[#This Row],[Üürnik]],'Lepingu lisa'!$AW$3:$AX$22,2,FALSE),"")</f>
        <v>TARTU851_12</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5</v>
      </c>
      <c r="B155" s="19" t="s">
        <v>295</v>
      </c>
      <c r="C155" s="18" t="s">
        <v>152</v>
      </c>
      <c r="D155" s="18" t="s">
        <v>296</v>
      </c>
      <c r="E155" s="18" t="s">
        <v>297</v>
      </c>
      <c r="F155" s="49">
        <v>43.2</v>
      </c>
      <c r="G155" s="49">
        <v>43.2</v>
      </c>
      <c r="H155" s="18"/>
      <c r="I155" s="11" t="str">
        <f>LEFT(Tabel1[[#This Row],[Ruumi tüüp (TALO Tüüpruumide nimestik)]],2)</f>
        <v>96</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5</v>
      </c>
      <c r="B156" s="19" t="s">
        <v>298</v>
      </c>
      <c r="C156" s="18" t="s">
        <v>86</v>
      </c>
      <c r="D156" s="18" t="s">
        <v>108</v>
      </c>
      <c r="E156" s="18" t="s">
        <v>92</v>
      </c>
      <c r="F156" s="49">
        <v>23.2</v>
      </c>
      <c r="G156" s="49">
        <v>22.7</v>
      </c>
      <c r="H156" s="18"/>
      <c r="I156" s="11" t="str">
        <f>LEFT(Tabel1[[#This Row],[Ruumi tüüp (TALO Tüüpruumide nimestik)]],2)</f>
        <v>91</v>
      </c>
      <c r="J156" s="22" t="s">
        <v>100</v>
      </c>
      <c r="K156" s="18" t="s">
        <v>289</v>
      </c>
      <c r="L156" s="11" t="str">
        <f>IFERROR(VLOOKUP(Tabel1[[#This Row],[Üürnik]],'Lepingu lisa'!$AW$3:$AX$22,2,FALSE),"")</f>
        <v>TARTU851_12</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5</v>
      </c>
      <c r="B157" s="19" t="s">
        <v>299</v>
      </c>
      <c r="C157" s="18" t="s">
        <v>86</v>
      </c>
      <c r="D157" s="18" t="s">
        <v>238</v>
      </c>
      <c r="E157" s="18" t="s">
        <v>239</v>
      </c>
      <c r="F157" s="49">
        <v>42.1</v>
      </c>
      <c r="G157" s="49">
        <v>41.6</v>
      </c>
      <c r="H157" s="18"/>
      <c r="I157" s="11" t="str">
        <f>LEFT(Tabel1[[#This Row],[Ruumi tüüp (TALO Tüüpruumide nimestik)]],2)</f>
        <v>35</v>
      </c>
      <c r="J157" s="22" t="s">
        <v>100</v>
      </c>
      <c r="K157" s="18" t="s">
        <v>289</v>
      </c>
      <c r="L157" s="11" t="str">
        <f>IFERROR(VLOOKUP(Tabel1[[#This Row],[Üürnik]],'Lepingu lisa'!$AW$3:$AX$22,2,FALSE),"")</f>
        <v>TARTU851_12</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5</v>
      </c>
      <c r="B158" s="19" t="s">
        <v>300</v>
      </c>
      <c r="C158" s="18" t="s">
        <v>86</v>
      </c>
      <c r="D158" s="18" t="s">
        <v>238</v>
      </c>
      <c r="E158" s="18" t="s">
        <v>239</v>
      </c>
      <c r="F158" s="49">
        <v>45.4</v>
      </c>
      <c r="G158" s="49">
        <v>45</v>
      </c>
      <c r="H158" s="18"/>
      <c r="I158" s="11" t="str">
        <f>LEFT(Tabel1[[#This Row],[Ruumi tüüp (TALO Tüüpruumide nimestik)]],2)</f>
        <v>35</v>
      </c>
      <c r="J158" s="22" t="s">
        <v>100</v>
      </c>
      <c r="K158" s="18" t="s">
        <v>289</v>
      </c>
      <c r="L158" s="11" t="str">
        <f>IFERROR(VLOOKUP(Tabel1[[#This Row],[Üürnik]],'Lepingu lisa'!$AW$3:$AX$22,2,FALSE),"")</f>
        <v>TARTU851_12</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5</v>
      </c>
      <c r="B159" s="19" t="s">
        <v>301</v>
      </c>
      <c r="C159" s="18" t="s">
        <v>86</v>
      </c>
      <c r="D159" s="18" t="s">
        <v>117</v>
      </c>
      <c r="E159" s="18" t="s">
        <v>99</v>
      </c>
      <c r="F159" s="49">
        <v>24.5</v>
      </c>
      <c r="G159" s="49">
        <v>23.9</v>
      </c>
      <c r="H159" s="18"/>
      <c r="I159" s="11" t="str">
        <f>LEFT(Tabel1[[#This Row],[Ruumi tüüp (TALO Tüüpruumide nimestik)]],2)</f>
        <v>21</v>
      </c>
      <c r="J159" s="22" t="s">
        <v>100</v>
      </c>
      <c r="K159" s="18" t="s">
        <v>289</v>
      </c>
      <c r="L159" s="11" t="str">
        <f>IFERROR(VLOOKUP(Tabel1[[#This Row],[Üürnik]],'Lepingu lisa'!$AW$3:$AX$22,2,FALSE),"")</f>
        <v>TARTU851_12</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5</v>
      </c>
      <c r="B160" s="19" t="s">
        <v>302</v>
      </c>
      <c r="C160" s="18" t="s">
        <v>86</v>
      </c>
      <c r="D160" s="18" t="s">
        <v>117</v>
      </c>
      <c r="E160" s="18" t="s">
        <v>99</v>
      </c>
      <c r="F160" s="49">
        <v>29.7</v>
      </c>
      <c r="G160" s="49">
        <v>29.1</v>
      </c>
      <c r="H160" s="18"/>
      <c r="I160" s="11" t="str">
        <f>LEFT(Tabel1[[#This Row],[Ruumi tüüp (TALO Tüüpruumide nimestik)]],2)</f>
        <v>21</v>
      </c>
      <c r="J160" s="22" t="s">
        <v>100</v>
      </c>
      <c r="K160" s="18" t="s">
        <v>289</v>
      </c>
      <c r="L160" s="11" t="str">
        <f>IFERROR(VLOOKUP(Tabel1[[#This Row],[Üürnik]],'Lepingu lisa'!$AW$3:$AX$22,2,FALSE),"")</f>
        <v>TARTU851_12</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5</v>
      </c>
      <c r="B161" s="19" t="s">
        <v>303</v>
      </c>
      <c r="C161" s="18" t="s">
        <v>86</v>
      </c>
      <c r="D161" s="18" t="s">
        <v>117</v>
      </c>
      <c r="E161" s="18" t="s">
        <v>99</v>
      </c>
      <c r="F161" s="49">
        <v>20.9</v>
      </c>
      <c r="G161" s="49">
        <v>20.7</v>
      </c>
      <c r="H161" s="18"/>
      <c r="I161" s="11" t="str">
        <f>LEFT(Tabel1[[#This Row],[Ruumi tüüp (TALO Tüüpruumide nimestik)]],2)</f>
        <v>21</v>
      </c>
      <c r="J161" s="22" t="s">
        <v>100</v>
      </c>
      <c r="K161" s="18" t="s">
        <v>289</v>
      </c>
      <c r="L161" s="11" t="str">
        <f>IFERROR(VLOOKUP(Tabel1[[#This Row],[Üürnik]],'Lepingu lisa'!$AW$3:$AX$22,2,FALSE),"")</f>
        <v>TARTU851_12</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5</v>
      </c>
      <c r="B162" s="19" t="s">
        <v>304</v>
      </c>
      <c r="C162" s="18" t="s">
        <v>86</v>
      </c>
      <c r="D162" s="18" t="s">
        <v>117</v>
      </c>
      <c r="E162" s="18" t="s">
        <v>99</v>
      </c>
      <c r="F162" s="49">
        <v>31.5</v>
      </c>
      <c r="G162" s="49">
        <v>31</v>
      </c>
      <c r="H162" s="18"/>
      <c r="I162" s="11" t="str">
        <f>LEFT(Tabel1[[#This Row],[Ruumi tüüp (TALO Tüüpruumide nimestik)]],2)</f>
        <v>21</v>
      </c>
      <c r="J162" s="22" t="s">
        <v>100</v>
      </c>
      <c r="K162" s="18" t="s">
        <v>289</v>
      </c>
      <c r="L162" s="11" t="str">
        <f>IFERROR(VLOOKUP(Tabel1[[#This Row],[Üürnik]],'Lepingu lisa'!$AW$3:$AX$22,2,FALSE),"")</f>
        <v>TARTU851_12</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t="s">
        <v>5</v>
      </c>
      <c r="B163" s="19" t="s">
        <v>305</v>
      </c>
      <c r="C163" s="18" t="s">
        <v>86</v>
      </c>
      <c r="D163" s="18" t="s">
        <v>117</v>
      </c>
      <c r="E163" s="18" t="s">
        <v>99</v>
      </c>
      <c r="F163" s="49">
        <v>18</v>
      </c>
      <c r="G163" s="49">
        <v>17.5</v>
      </c>
      <c r="H163" s="18"/>
      <c r="I163" s="11" t="str">
        <f>LEFT(Tabel1[[#This Row],[Ruumi tüüp (TALO Tüüpruumide nimestik)]],2)</f>
        <v>21</v>
      </c>
      <c r="J163" s="22" t="s">
        <v>100</v>
      </c>
      <c r="K163" s="18" t="s">
        <v>289</v>
      </c>
      <c r="L163" s="11" t="str">
        <f>IFERROR(VLOOKUP(Tabel1[[#This Row],[Üürnik]],'Lepingu lisa'!$AW$3:$AX$22,2,FALSE),"")</f>
        <v>TARTU851_12</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t="s">
        <v>5</v>
      </c>
      <c r="B164" s="19" t="s">
        <v>306</v>
      </c>
      <c r="C164" s="18" t="s">
        <v>86</v>
      </c>
      <c r="D164" s="18" t="s">
        <v>117</v>
      </c>
      <c r="E164" s="18" t="s">
        <v>99</v>
      </c>
      <c r="F164" s="49">
        <v>31.9</v>
      </c>
      <c r="G164" s="49">
        <v>31.2</v>
      </c>
      <c r="H164" s="18"/>
      <c r="I164" s="11" t="str">
        <f>LEFT(Tabel1[[#This Row],[Ruumi tüüp (TALO Tüüpruumide nimestik)]],2)</f>
        <v>21</v>
      </c>
      <c r="J164" s="22" t="s">
        <v>100</v>
      </c>
      <c r="K164" s="18" t="s">
        <v>289</v>
      </c>
      <c r="L164" s="11" t="str">
        <f>IFERROR(VLOOKUP(Tabel1[[#This Row],[Üürnik]],'Lepingu lisa'!$AW$3:$AX$22,2,FALSE),"")</f>
        <v>TARTU851_12</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t="s">
        <v>5</v>
      </c>
      <c r="B165" s="19" t="s">
        <v>307</v>
      </c>
      <c r="C165" s="18" t="s">
        <v>94</v>
      </c>
      <c r="D165" s="18" t="s">
        <v>95</v>
      </c>
      <c r="E165" s="18" t="s">
        <v>96</v>
      </c>
      <c r="F165" s="49">
        <v>11.5</v>
      </c>
      <c r="G165" s="49">
        <v>11.5</v>
      </c>
      <c r="H165" s="18"/>
      <c r="I165" s="11" t="str">
        <f>LEFT(Tabel1[[#This Row],[Ruumi tüüp (TALO Tüüpruumide nimestik)]],2)</f>
        <v>92</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t="s">
        <v>5</v>
      </c>
      <c r="B166" s="19" t="s">
        <v>308</v>
      </c>
      <c r="C166" s="18" t="s">
        <v>86</v>
      </c>
      <c r="D166" s="18" t="s">
        <v>117</v>
      </c>
      <c r="E166" s="18" t="s">
        <v>99</v>
      </c>
      <c r="F166" s="49">
        <v>18.2</v>
      </c>
      <c r="G166" s="49">
        <v>17.600000000000001</v>
      </c>
      <c r="H166" s="18"/>
      <c r="I166" s="11" t="str">
        <f>LEFT(Tabel1[[#This Row],[Ruumi tüüp (TALO Tüüpruumide nimestik)]],2)</f>
        <v>21</v>
      </c>
      <c r="J166" s="22" t="s">
        <v>100</v>
      </c>
      <c r="K166" s="18" t="s">
        <v>289</v>
      </c>
      <c r="L166" s="11" t="str">
        <f>IFERROR(VLOOKUP(Tabel1[[#This Row],[Üürnik]],'Lepingu lisa'!$AW$3:$AX$22,2,FALSE),"")</f>
        <v>TARTU851_12</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t="s">
        <v>5</v>
      </c>
      <c r="B167" s="19" t="s">
        <v>309</v>
      </c>
      <c r="C167" s="18" t="s">
        <v>86</v>
      </c>
      <c r="D167" s="18" t="s">
        <v>117</v>
      </c>
      <c r="E167" s="18" t="s">
        <v>99</v>
      </c>
      <c r="F167" s="49">
        <v>13.3</v>
      </c>
      <c r="G167" s="49">
        <v>12.8</v>
      </c>
      <c r="H167" s="18"/>
      <c r="I167" s="11" t="str">
        <f>LEFT(Tabel1[[#This Row],[Ruumi tüüp (TALO Tüüpruumide nimestik)]],2)</f>
        <v>21</v>
      </c>
      <c r="J167" s="22" t="s">
        <v>100</v>
      </c>
      <c r="K167" s="18" t="s">
        <v>160</v>
      </c>
      <c r="L167" s="11" t="str">
        <f>IFERROR(VLOOKUP(Tabel1[[#This Row],[Üürnik]],'Lepingu lisa'!$AW$3:$AX$22,2,FALSE),"")</f>
        <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t="s">
        <v>5</v>
      </c>
      <c r="B168" s="19" t="s">
        <v>310</v>
      </c>
      <c r="C168" s="18" t="s">
        <v>152</v>
      </c>
      <c r="D168" s="18" t="s">
        <v>213</v>
      </c>
      <c r="E168" s="18" t="s">
        <v>214</v>
      </c>
      <c r="F168" s="49">
        <v>9.3000000000000007</v>
      </c>
      <c r="G168" s="49">
        <v>8.6999999999999993</v>
      </c>
      <c r="H168" s="18"/>
      <c r="I168" s="11" t="str">
        <f>LEFT(Tabel1[[#This Row],[Ruumi tüüp (TALO Tüüpruumide nimestik)]],2)</f>
        <v>97</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t="s">
        <v>5</v>
      </c>
      <c r="B169" s="19" t="s">
        <v>311</v>
      </c>
      <c r="C169" s="18" t="s">
        <v>86</v>
      </c>
      <c r="D169" s="18" t="s">
        <v>117</v>
      </c>
      <c r="E169" s="18" t="s">
        <v>99</v>
      </c>
      <c r="F169" s="49">
        <v>12.2</v>
      </c>
      <c r="G169" s="49">
        <v>11.3</v>
      </c>
      <c r="H169" s="18"/>
      <c r="I169" s="11" t="str">
        <f>LEFT(Tabel1[[#This Row],[Ruumi tüüp (TALO Tüüpruumide nimestik)]],2)</f>
        <v>21</v>
      </c>
      <c r="J169" s="22" t="s">
        <v>100</v>
      </c>
      <c r="K169" s="18" t="s">
        <v>160</v>
      </c>
      <c r="L169" s="11" t="str">
        <f>IFERROR(VLOOKUP(Tabel1[[#This Row],[Üürnik]],'Lepingu lisa'!$AW$3:$AX$22,2,FALSE),"")</f>
        <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t="s">
        <v>5</v>
      </c>
      <c r="B170" s="19" t="s">
        <v>312</v>
      </c>
      <c r="C170" s="18" t="s">
        <v>86</v>
      </c>
      <c r="D170" s="18" t="s">
        <v>117</v>
      </c>
      <c r="E170" s="18" t="s">
        <v>99</v>
      </c>
      <c r="F170" s="49">
        <v>9.1</v>
      </c>
      <c r="G170" s="49">
        <v>7.8</v>
      </c>
      <c r="H170" s="18"/>
      <c r="I170" s="11" t="str">
        <f>LEFT(Tabel1[[#This Row],[Ruumi tüüp (TALO Tüüpruumide nimestik)]],2)</f>
        <v>21</v>
      </c>
      <c r="J170" s="22" t="s">
        <v>100</v>
      </c>
      <c r="K170" s="18" t="s">
        <v>160</v>
      </c>
      <c r="L170" s="11" t="str">
        <f>IFERROR(VLOOKUP(Tabel1[[#This Row],[Üürnik]],'Lepingu lisa'!$AW$3:$AX$22,2,FALSE),"")</f>
        <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t="s">
        <v>5</v>
      </c>
      <c r="B171" s="19" t="s">
        <v>313</v>
      </c>
      <c r="C171" s="18" t="s">
        <v>86</v>
      </c>
      <c r="D171" s="18" t="s">
        <v>117</v>
      </c>
      <c r="E171" s="18" t="s">
        <v>99</v>
      </c>
      <c r="F171" s="49">
        <v>36.700000000000003</v>
      </c>
      <c r="G171" s="49">
        <v>34.6</v>
      </c>
      <c r="H171" s="18"/>
      <c r="I171" s="11" t="str">
        <f>LEFT(Tabel1[[#This Row],[Ruumi tüüp (TALO Tüüpruumide nimestik)]],2)</f>
        <v>21</v>
      </c>
      <c r="J171" s="22" t="s">
        <v>100</v>
      </c>
      <c r="K171" s="18" t="s">
        <v>160</v>
      </c>
      <c r="L171" s="11" t="str">
        <f>IFERROR(VLOOKUP(Tabel1[[#This Row],[Üürnik]],'Lepingu lisa'!$AW$3:$AX$22,2,FALSE),"")</f>
        <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t="s">
        <v>5</v>
      </c>
      <c r="B172" s="19" t="s">
        <v>314</v>
      </c>
      <c r="C172" s="18" t="s">
        <v>86</v>
      </c>
      <c r="D172" s="18" t="s">
        <v>117</v>
      </c>
      <c r="E172" s="18" t="s">
        <v>99</v>
      </c>
      <c r="F172" s="49">
        <v>21.4</v>
      </c>
      <c r="G172" s="49">
        <v>20.2</v>
      </c>
      <c r="H172" s="18"/>
      <c r="I172" s="11" t="str">
        <f>LEFT(Tabel1[[#This Row],[Ruumi tüüp (TALO Tüüpruumide nimestik)]],2)</f>
        <v>21</v>
      </c>
      <c r="J172" s="22" t="s">
        <v>100</v>
      </c>
      <c r="K172" s="18" t="s">
        <v>160</v>
      </c>
      <c r="L172" s="11" t="str">
        <f>IFERROR(VLOOKUP(Tabel1[[#This Row],[Üürnik]],'Lepingu lisa'!$AW$3:$AX$22,2,FALSE),"")</f>
        <v/>
      </c>
      <c r="M172" s="11" t="str">
        <f>IFERROR(VLOOKUP(Tabel1[[#This Row],[Jaotus]],Tabelid!L:M,2,FALSE),"")</f>
        <v>NONE</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t="s">
        <v>5</v>
      </c>
      <c r="B173" s="19" t="s">
        <v>315</v>
      </c>
      <c r="C173" s="18" t="s">
        <v>86</v>
      </c>
      <c r="D173" s="18" t="s">
        <v>117</v>
      </c>
      <c r="E173" s="18" t="s">
        <v>99</v>
      </c>
      <c r="F173" s="49">
        <v>15</v>
      </c>
      <c r="G173" s="49">
        <v>14.3</v>
      </c>
      <c r="H173" s="18"/>
      <c r="I173" s="11" t="str">
        <f>LEFT(Tabel1[[#This Row],[Ruumi tüüp (TALO Tüüpruumide nimestik)]],2)</f>
        <v>21</v>
      </c>
      <c r="J173" s="22" t="s">
        <v>100</v>
      </c>
      <c r="K173" s="18" t="s">
        <v>160</v>
      </c>
      <c r="L173" s="11" t="str">
        <f>IFERROR(VLOOKUP(Tabel1[[#This Row],[Üürnik]],'Lepingu lisa'!$AW$3:$AX$22,2,FALSE),"")</f>
        <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t="s">
        <v>5</v>
      </c>
      <c r="B174" s="19" t="s">
        <v>316</v>
      </c>
      <c r="C174" s="18" t="s">
        <v>86</v>
      </c>
      <c r="D174" s="18" t="s">
        <v>117</v>
      </c>
      <c r="E174" s="18" t="s">
        <v>99</v>
      </c>
      <c r="F174" s="49">
        <v>22.8</v>
      </c>
      <c r="G174" s="49">
        <v>22.8</v>
      </c>
      <c r="H174" s="18"/>
      <c r="I174" s="11" t="str">
        <f>LEFT(Tabel1[[#This Row],[Ruumi tüüp (TALO Tüüpruumide nimestik)]],2)</f>
        <v>21</v>
      </c>
      <c r="J174" s="22" t="s">
        <v>100</v>
      </c>
      <c r="K174" s="18" t="s">
        <v>160</v>
      </c>
      <c r="L174" s="11" t="str">
        <f>IFERROR(VLOOKUP(Tabel1[[#This Row],[Üürnik]],'Lepingu lisa'!$AW$3:$AX$22,2,FALSE),"")</f>
        <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t="s">
        <v>5</v>
      </c>
      <c r="B175" s="19" t="s">
        <v>317</v>
      </c>
      <c r="C175" s="18" t="s">
        <v>86</v>
      </c>
      <c r="D175" s="18" t="s">
        <v>117</v>
      </c>
      <c r="E175" s="18" t="s">
        <v>99</v>
      </c>
      <c r="F175" s="49">
        <v>62.7</v>
      </c>
      <c r="G175" s="49">
        <v>62.7</v>
      </c>
      <c r="H175" s="18"/>
      <c r="I175" s="11" t="str">
        <f>LEFT(Tabel1[[#This Row],[Ruumi tüüp (TALO Tüüpruumide nimestik)]],2)</f>
        <v>21</v>
      </c>
      <c r="J175" s="22" t="s">
        <v>100</v>
      </c>
      <c r="K175" s="18" t="s">
        <v>160</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t="s">
        <v>5</v>
      </c>
      <c r="B176" s="19" t="s">
        <v>318</v>
      </c>
      <c r="C176" s="18" t="s">
        <v>86</v>
      </c>
      <c r="D176" s="18" t="s">
        <v>108</v>
      </c>
      <c r="E176" s="18" t="s">
        <v>92</v>
      </c>
      <c r="F176" s="49">
        <v>26.5</v>
      </c>
      <c r="G176" s="49">
        <v>26</v>
      </c>
      <c r="H176" s="18"/>
      <c r="I176" s="11" t="str">
        <f>LEFT(Tabel1[[#This Row],[Ruumi tüüp (TALO Tüüpruumide nimestik)]],2)</f>
        <v>91</v>
      </c>
      <c r="J176" s="22" t="s">
        <v>100</v>
      </c>
      <c r="K176" s="18" t="s">
        <v>160</v>
      </c>
      <c r="L176" s="11" t="str">
        <f>IFERROR(VLOOKUP(Tabel1[[#This Row],[Üürnik]],'Lepingu lisa'!$AW$3:$AX$22,2,FALSE),"")</f>
        <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t="s">
        <v>5</v>
      </c>
      <c r="B177" s="19" t="s">
        <v>319</v>
      </c>
      <c r="C177" s="18" t="s">
        <v>86</v>
      </c>
      <c r="D177" s="18" t="s">
        <v>117</v>
      </c>
      <c r="E177" s="18" t="s">
        <v>99</v>
      </c>
      <c r="F177" s="49">
        <v>51.3</v>
      </c>
      <c r="G177" s="49">
        <v>51</v>
      </c>
      <c r="H177" s="18"/>
      <c r="I177" s="11" t="str">
        <f>LEFT(Tabel1[[#This Row],[Ruumi tüüp (TALO Tüüpruumide nimestik)]],2)</f>
        <v>21</v>
      </c>
      <c r="J177" s="22" t="s">
        <v>100</v>
      </c>
      <c r="K177" s="18" t="s">
        <v>160</v>
      </c>
      <c r="L177" s="11" t="str">
        <f>IFERROR(VLOOKUP(Tabel1[[#This Row],[Üürnik]],'Lepingu lisa'!$AW$3:$AX$22,2,FALSE),"")</f>
        <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t="s">
        <v>5</v>
      </c>
      <c r="B178" s="19" t="s">
        <v>320</v>
      </c>
      <c r="C178" s="18" t="s">
        <v>86</v>
      </c>
      <c r="D178" s="18" t="s">
        <v>117</v>
      </c>
      <c r="E178" s="18" t="s">
        <v>99</v>
      </c>
      <c r="F178" s="49">
        <v>16.899999999999999</v>
      </c>
      <c r="G178" s="49">
        <v>16.600000000000001</v>
      </c>
      <c r="H178" s="18"/>
      <c r="I178" s="11" t="str">
        <f>LEFT(Tabel1[[#This Row],[Ruumi tüüp (TALO Tüüpruumide nimestik)]],2)</f>
        <v>21</v>
      </c>
      <c r="J178" s="22" t="s">
        <v>100</v>
      </c>
      <c r="K178" s="18" t="s">
        <v>160</v>
      </c>
      <c r="L178" s="11" t="str">
        <f>IFERROR(VLOOKUP(Tabel1[[#This Row],[Üürnik]],'Lepingu lisa'!$AW$3:$AX$22,2,FALSE),"")</f>
        <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t="s">
        <v>5</v>
      </c>
      <c r="B179" s="19" t="s">
        <v>321</v>
      </c>
      <c r="C179" s="18" t="s">
        <v>94</v>
      </c>
      <c r="D179" s="18" t="s">
        <v>95</v>
      </c>
      <c r="E179" s="18" t="s">
        <v>96</v>
      </c>
      <c r="F179" s="49">
        <v>9.6999999999999993</v>
      </c>
      <c r="G179" s="49">
        <v>9.6999999999999993</v>
      </c>
      <c r="H179" s="18"/>
      <c r="I179" s="11" t="str">
        <f>LEFT(Tabel1[[#This Row],[Ruumi tüüp (TALO Tüüpruumide nimestik)]],2)</f>
        <v>92</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t="s">
        <v>5</v>
      </c>
      <c r="B180" s="19" t="s">
        <v>322</v>
      </c>
      <c r="C180" s="18" t="s">
        <v>86</v>
      </c>
      <c r="D180" s="18" t="s">
        <v>130</v>
      </c>
      <c r="E180" s="18" t="s">
        <v>131</v>
      </c>
      <c r="F180" s="49">
        <v>7.6</v>
      </c>
      <c r="G180" s="49">
        <v>7.3</v>
      </c>
      <c r="H180" s="18"/>
      <c r="I180" s="11" t="str">
        <f>LEFT(Tabel1[[#This Row],[Ruumi tüüp (TALO Tüüpruumide nimestik)]],2)</f>
        <v>52</v>
      </c>
      <c r="J180" s="22" t="s">
        <v>100</v>
      </c>
      <c r="K180" s="18" t="s">
        <v>160</v>
      </c>
      <c r="L180" s="11" t="str">
        <f>IFERROR(VLOOKUP(Tabel1[[#This Row],[Üürnik]],'Lepingu lisa'!$AW$3:$AX$22,2,FALSE),"")</f>
        <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t="s">
        <v>5</v>
      </c>
      <c r="B181" s="19" t="s">
        <v>323</v>
      </c>
      <c r="C181" s="18" t="s">
        <v>86</v>
      </c>
      <c r="D181" s="18" t="s">
        <v>144</v>
      </c>
      <c r="E181" s="18" t="s">
        <v>145</v>
      </c>
      <c r="F181" s="49">
        <v>2</v>
      </c>
      <c r="G181" s="49">
        <v>1.9</v>
      </c>
      <c r="H181" s="18"/>
      <c r="I181" s="11" t="str">
        <f>LEFT(Tabel1[[#This Row],[Ruumi tüüp (TALO Tüüpruumide nimestik)]],2)</f>
        <v>73</v>
      </c>
      <c r="J181" s="22" t="s">
        <v>100</v>
      </c>
      <c r="K181" s="18" t="s">
        <v>160</v>
      </c>
      <c r="L181" s="11" t="str">
        <f>IFERROR(VLOOKUP(Tabel1[[#This Row],[Üürnik]],'Lepingu lisa'!$AW$3:$AX$22,2,FALSE),"")</f>
        <v/>
      </c>
      <c r="M181" s="11" t="str">
        <f>IFERROR(VLOOKUP(Tabel1[[#This Row],[Jaotus]],Tabelid!L:M,2,FALSE),"")</f>
        <v>NONE</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t="s">
        <v>5</v>
      </c>
      <c r="B182" s="19" t="s">
        <v>324</v>
      </c>
      <c r="C182" s="18" t="s">
        <v>86</v>
      </c>
      <c r="D182" s="18" t="s">
        <v>144</v>
      </c>
      <c r="E182" s="18" t="s">
        <v>145</v>
      </c>
      <c r="F182" s="49">
        <v>2.2000000000000002</v>
      </c>
      <c r="G182" s="49">
        <v>2</v>
      </c>
      <c r="H182" s="18"/>
      <c r="I182" s="11" t="str">
        <f>LEFT(Tabel1[[#This Row],[Ruumi tüüp (TALO Tüüpruumide nimestik)]],2)</f>
        <v>73</v>
      </c>
      <c r="J182" s="22" t="s">
        <v>100</v>
      </c>
      <c r="K182" s="18" t="s">
        <v>160</v>
      </c>
      <c r="L182" s="11" t="str">
        <f>IFERROR(VLOOKUP(Tabel1[[#This Row],[Üürnik]],'Lepingu lisa'!$AW$3:$AX$22,2,FALSE),"")</f>
        <v/>
      </c>
      <c r="M182" s="11" t="str">
        <f>IFERROR(VLOOKUP(Tabel1[[#This Row],[Jaotus]],Tabelid!L:M,2,FALSE),"")</f>
        <v>NONE</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t="s">
        <v>5</v>
      </c>
      <c r="B183" s="19" t="s">
        <v>325</v>
      </c>
      <c r="C183" s="18" t="s">
        <v>86</v>
      </c>
      <c r="D183" s="18" t="s">
        <v>117</v>
      </c>
      <c r="E183" s="18" t="s">
        <v>99</v>
      </c>
      <c r="F183" s="49">
        <v>25</v>
      </c>
      <c r="G183" s="49">
        <v>24.7</v>
      </c>
      <c r="H183" s="18"/>
      <c r="I183" s="11" t="str">
        <f>LEFT(Tabel1[[#This Row],[Ruumi tüüp (TALO Tüüpruumide nimestik)]],2)</f>
        <v>21</v>
      </c>
      <c r="J183" s="22" t="s">
        <v>100</v>
      </c>
      <c r="K183" s="18" t="s">
        <v>160</v>
      </c>
      <c r="L183" s="11" t="str">
        <f>IFERROR(VLOOKUP(Tabel1[[#This Row],[Üürnik]],'Lepingu lisa'!$AW$3:$AX$22,2,FALSE),"")</f>
        <v/>
      </c>
      <c r="M183" s="11" t="str">
        <f>IFERROR(VLOOKUP(Tabel1[[#This Row],[Jaotus]],Tabelid!L:M,2,FALSE),"")</f>
        <v>NONE</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t="s">
        <v>5</v>
      </c>
      <c r="B184" s="19" t="s">
        <v>326</v>
      </c>
      <c r="C184" s="18" t="s">
        <v>86</v>
      </c>
      <c r="D184" s="18" t="s">
        <v>117</v>
      </c>
      <c r="E184" s="18" t="s">
        <v>99</v>
      </c>
      <c r="F184" s="49">
        <v>16.600000000000001</v>
      </c>
      <c r="G184" s="49">
        <v>15.9</v>
      </c>
      <c r="H184" s="18"/>
      <c r="I184" s="11" t="str">
        <f>LEFT(Tabel1[[#This Row],[Ruumi tüüp (TALO Tüüpruumide nimestik)]],2)</f>
        <v>21</v>
      </c>
      <c r="J184" s="22" t="s">
        <v>100</v>
      </c>
      <c r="K184" s="18" t="s">
        <v>160</v>
      </c>
      <c r="L184" s="11" t="str">
        <f>IFERROR(VLOOKUP(Tabel1[[#This Row],[Üürnik]],'Lepingu lisa'!$AW$3:$AX$22,2,FALSE),"")</f>
        <v/>
      </c>
      <c r="M184" s="11" t="str">
        <f>IFERROR(VLOOKUP(Tabel1[[#This Row],[Jaotus]],Tabelid!L:M,2,FALSE),"")</f>
        <v>NONE</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t="s">
        <v>5</v>
      </c>
      <c r="B185" s="19" t="s">
        <v>327</v>
      </c>
      <c r="C185" s="18" t="s">
        <v>86</v>
      </c>
      <c r="D185" s="18" t="s">
        <v>108</v>
      </c>
      <c r="E185" s="18" t="s">
        <v>92</v>
      </c>
      <c r="F185" s="49">
        <v>44.5</v>
      </c>
      <c r="G185" s="49">
        <v>40.299999999999997</v>
      </c>
      <c r="H185" s="18"/>
      <c r="I185" s="11" t="str">
        <f>LEFT(Tabel1[[#This Row],[Ruumi tüüp (TALO Tüüpruumide nimestik)]],2)</f>
        <v>91</v>
      </c>
      <c r="J185" s="22" t="s">
        <v>100</v>
      </c>
      <c r="K185" s="18" t="s">
        <v>160</v>
      </c>
      <c r="L185" s="11" t="str">
        <f>IFERROR(VLOOKUP(Tabel1[[#This Row],[Üürnik]],'Lepingu lisa'!$AW$3:$AX$22,2,FALSE),"")</f>
        <v/>
      </c>
      <c r="M185" s="11" t="str">
        <f>IFERROR(VLOOKUP(Tabel1[[#This Row],[Jaotus]],Tabelid!L:M,2,FALSE),"")</f>
        <v>NONE</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t="s">
        <v>5</v>
      </c>
      <c r="B186" s="19" t="s">
        <v>328</v>
      </c>
      <c r="C186" s="18" t="s">
        <v>86</v>
      </c>
      <c r="D186" s="18" t="s">
        <v>117</v>
      </c>
      <c r="E186" s="18" t="s">
        <v>99</v>
      </c>
      <c r="F186" s="49">
        <v>20.399999999999999</v>
      </c>
      <c r="G186" s="49">
        <v>19.7</v>
      </c>
      <c r="H186" s="18"/>
      <c r="I186" s="11" t="str">
        <f>LEFT(Tabel1[[#This Row],[Ruumi tüüp (TALO Tüüpruumide nimestik)]],2)</f>
        <v>21</v>
      </c>
      <c r="J186" s="22" t="s">
        <v>100</v>
      </c>
      <c r="K186" s="18" t="s">
        <v>160</v>
      </c>
      <c r="L186" s="11" t="str">
        <f>IFERROR(VLOOKUP(Tabel1[[#This Row],[Üürnik]],'Lepingu lisa'!$AW$3:$AX$22,2,FALSE),"")</f>
        <v/>
      </c>
      <c r="M186" s="11" t="str">
        <f>IFERROR(VLOOKUP(Tabel1[[#This Row],[Jaotus]],Tabelid!L:M,2,FALSE),"")</f>
        <v>NONE</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t="s">
        <v>5</v>
      </c>
      <c r="B187" s="19" t="s">
        <v>329</v>
      </c>
      <c r="C187" s="18" t="s">
        <v>86</v>
      </c>
      <c r="D187" s="18" t="s">
        <v>117</v>
      </c>
      <c r="E187" s="18" t="s">
        <v>99</v>
      </c>
      <c r="F187" s="49">
        <v>26.6</v>
      </c>
      <c r="G187" s="49">
        <v>26</v>
      </c>
      <c r="H187" s="18"/>
      <c r="I187" s="11" t="str">
        <f>LEFT(Tabel1[[#This Row],[Ruumi tüüp (TALO Tüüpruumide nimestik)]],2)</f>
        <v>21</v>
      </c>
      <c r="J187" s="22" t="s">
        <v>100</v>
      </c>
      <c r="K187" s="18" t="s">
        <v>160</v>
      </c>
      <c r="L187" s="11" t="str">
        <f>IFERROR(VLOOKUP(Tabel1[[#This Row],[Üürnik]],'Lepingu lisa'!$AW$3:$AX$22,2,FALSE),"")</f>
        <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t="s">
        <v>5</v>
      </c>
      <c r="B188" s="19" t="s">
        <v>330</v>
      </c>
      <c r="C188" s="18" t="s">
        <v>86</v>
      </c>
      <c r="D188" s="18" t="s">
        <v>117</v>
      </c>
      <c r="E188" s="18" t="s">
        <v>99</v>
      </c>
      <c r="F188" s="49">
        <v>16</v>
      </c>
      <c r="G188" s="49">
        <v>15.3</v>
      </c>
      <c r="H188" s="18"/>
      <c r="I188" s="11" t="str">
        <f>LEFT(Tabel1[[#This Row],[Ruumi tüüp (TALO Tüüpruumide nimestik)]],2)</f>
        <v>21</v>
      </c>
      <c r="J188" s="22" t="s">
        <v>100</v>
      </c>
      <c r="K188" s="18" t="s">
        <v>160</v>
      </c>
      <c r="L188" s="11" t="str">
        <f>IFERROR(VLOOKUP(Tabel1[[#This Row],[Üürnik]],'Lepingu lisa'!$AW$3:$AX$22,2,FALSE),"")</f>
        <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t="s">
        <v>5</v>
      </c>
      <c r="B189" s="19" t="s">
        <v>331</v>
      </c>
      <c r="C189" s="18" t="s">
        <v>86</v>
      </c>
      <c r="D189" s="18" t="s">
        <v>117</v>
      </c>
      <c r="E189" s="18" t="s">
        <v>99</v>
      </c>
      <c r="F189" s="49">
        <v>17.899999999999999</v>
      </c>
      <c r="G189" s="49">
        <v>17.5</v>
      </c>
      <c r="H189" s="18"/>
      <c r="I189" s="11" t="str">
        <f>LEFT(Tabel1[[#This Row],[Ruumi tüüp (TALO Tüüpruumide nimestik)]],2)</f>
        <v>21</v>
      </c>
      <c r="J189" s="22" t="s">
        <v>100</v>
      </c>
      <c r="K189" s="18" t="s">
        <v>160</v>
      </c>
      <c r="L189" s="11" t="str">
        <f>IFERROR(VLOOKUP(Tabel1[[#This Row],[Üürnik]],'Lepingu lisa'!$AW$3:$AX$22,2,FALSE),"")</f>
        <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t="s">
        <v>5</v>
      </c>
      <c r="B190" s="19" t="s">
        <v>332</v>
      </c>
      <c r="C190" s="18" t="s">
        <v>86</v>
      </c>
      <c r="D190" s="18" t="s">
        <v>144</v>
      </c>
      <c r="E190" s="18" t="s">
        <v>145</v>
      </c>
      <c r="F190" s="49">
        <v>2.1</v>
      </c>
      <c r="G190" s="49">
        <v>1.8</v>
      </c>
      <c r="H190" s="18"/>
      <c r="I190" s="11" t="str">
        <f>LEFT(Tabel1[[#This Row],[Ruumi tüüp (TALO Tüüpruumide nimestik)]],2)</f>
        <v>73</v>
      </c>
      <c r="J190" s="22" t="s">
        <v>287</v>
      </c>
      <c r="K190" s="18"/>
      <c r="L190" s="11" t="str">
        <f>IFERROR(VLOOKUP(Tabel1[[#This Row],[Üürnik]],'Lepingu lisa'!$AW$3:$AX$22,2,FALSE),"")</f>
        <v/>
      </c>
      <c r="M190" s="11" t="str">
        <f>IFERROR(VLOOKUP(Tabel1[[#This Row],[Jaotus]],Tabelid!L:M,2,FALSE),"")</f>
        <v>FLOOR</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t="s">
        <v>5</v>
      </c>
      <c r="B191" s="19" t="s">
        <v>333</v>
      </c>
      <c r="C191" s="18" t="s">
        <v>86</v>
      </c>
      <c r="D191" s="18" t="s">
        <v>144</v>
      </c>
      <c r="E191" s="18" t="s">
        <v>145</v>
      </c>
      <c r="F191" s="49">
        <v>2.1</v>
      </c>
      <c r="G191" s="49">
        <v>1.9</v>
      </c>
      <c r="H191" s="18"/>
      <c r="I191" s="11" t="str">
        <f>LEFT(Tabel1[[#This Row],[Ruumi tüüp (TALO Tüüpruumide nimestik)]],2)</f>
        <v>73</v>
      </c>
      <c r="J191" s="22" t="s">
        <v>287</v>
      </c>
      <c r="K191" s="18"/>
      <c r="L191" s="11" t="str">
        <f>IFERROR(VLOOKUP(Tabel1[[#This Row],[Üürnik]],'Lepingu lisa'!$AW$3:$AX$22,2,FALSE),"")</f>
        <v/>
      </c>
      <c r="M191" s="11" t="str">
        <f>IFERROR(VLOOKUP(Tabel1[[#This Row],[Jaotus]],Tabelid!L:M,2,FALSE),"")</f>
        <v>FLOOR</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t="s">
        <v>5</v>
      </c>
      <c r="B192" s="19" t="s">
        <v>334</v>
      </c>
      <c r="C192" s="18" t="s">
        <v>152</v>
      </c>
      <c r="D192" s="18" t="s">
        <v>296</v>
      </c>
      <c r="E192" s="18" t="s">
        <v>297</v>
      </c>
      <c r="F192" s="49">
        <v>30</v>
      </c>
      <c r="G192" s="49">
        <v>30</v>
      </c>
      <c r="H192" s="18"/>
      <c r="I192" s="11" t="str">
        <f>LEFT(Tabel1[[#This Row],[Ruumi tüüp (TALO Tüüpruumide nimestik)]],2)</f>
        <v>96</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t="s">
        <v>5</v>
      </c>
      <c r="B193" s="19" t="s">
        <v>335</v>
      </c>
      <c r="C193" s="18" t="s">
        <v>86</v>
      </c>
      <c r="D193" s="18" t="s">
        <v>105</v>
      </c>
      <c r="E193" s="18" t="s">
        <v>336</v>
      </c>
      <c r="F193" s="49">
        <v>4.7</v>
      </c>
      <c r="G193" s="49">
        <v>4.5999999999999996</v>
      </c>
      <c r="H193" s="18"/>
      <c r="I193" s="11" t="str">
        <f>LEFT(Tabel1[[#This Row],[Ruumi tüüp (TALO Tüüpruumide nimestik)]],2)</f>
        <v>64</v>
      </c>
      <c r="J193" s="22" t="s">
        <v>100</v>
      </c>
      <c r="K193" s="18" t="s">
        <v>160</v>
      </c>
      <c r="L193" s="11" t="str">
        <f>IFERROR(VLOOKUP(Tabel1[[#This Row],[Üürnik]],'Lepingu lisa'!$AW$3:$AX$22,2,FALSE),"")</f>
        <v/>
      </c>
      <c r="M193" s="11" t="str">
        <f>IFERROR(VLOOKUP(Tabel1[[#This Row],[Jaotus]],Tabelid!L:M,2,FALSE),"")</f>
        <v>NONE</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t="s">
        <v>5</v>
      </c>
      <c r="B194" s="19" t="s">
        <v>337</v>
      </c>
      <c r="C194" s="18" t="s">
        <v>86</v>
      </c>
      <c r="D194" s="18" t="s">
        <v>117</v>
      </c>
      <c r="E194" s="18" t="s">
        <v>99</v>
      </c>
      <c r="F194" s="49">
        <v>31.7</v>
      </c>
      <c r="G194" s="49">
        <v>31.1</v>
      </c>
      <c r="H194" s="18"/>
      <c r="I194" s="11" t="str">
        <f>LEFT(Tabel1[[#This Row],[Ruumi tüüp (TALO Tüüpruumide nimestik)]],2)</f>
        <v>21</v>
      </c>
      <c r="J194" s="22" t="s">
        <v>100</v>
      </c>
      <c r="K194" s="18" t="s">
        <v>101</v>
      </c>
      <c r="L194" s="11" t="str">
        <f>IFERROR(VLOOKUP(Tabel1[[#This Row],[Üürnik]],'Lepingu lisa'!$AW$3:$AX$22,2,FALSE),"")</f>
        <v>TARTU851_11</v>
      </c>
      <c r="M194" s="11" t="str">
        <f>IFERROR(VLOOKUP(Tabel1[[#This Row],[Jaotus]],Tabelid!L:M,2,FALSE),"")</f>
        <v>NONE</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t="s">
        <v>5</v>
      </c>
      <c r="B195" s="19" t="s">
        <v>338</v>
      </c>
      <c r="C195" s="18" t="s">
        <v>86</v>
      </c>
      <c r="D195" s="18" t="s">
        <v>117</v>
      </c>
      <c r="E195" s="18" t="s">
        <v>99</v>
      </c>
      <c r="F195" s="49">
        <v>22.4</v>
      </c>
      <c r="G195" s="49">
        <v>21.7</v>
      </c>
      <c r="H195" s="18"/>
      <c r="I195" s="11" t="str">
        <f>LEFT(Tabel1[[#This Row],[Ruumi tüüp (TALO Tüüpruumide nimestik)]],2)</f>
        <v>21</v>
      </c>
      <c r="J195" s="22" t="s">
        <v>100</v>
      </c>
      <c r="K195" s="18" t="s">
        <v>289</v>
      </c>
      <c r="L195" s="11" t="str">
        <f>IFERROR(VLOOKUP(Tabel1[[#This Row],[Üürnik]],'Lepingu lisa'!$AW$3:$AX$22,2,FALSE),"")</f>
        <v>TARTU851_12</v>
      </c>
      <c r="M195" s="11" t="str">
        <f>IFERROR(VLOOKUP(Tabel1[[#This Row],[Jaotus]],Tabelid!L:M,2,FALSE),"")</f>
        <v>NONE</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74</v>
      </c>
      <c r="B1" s="42" t="s">
        <v>339</v>
      </c>
      <c r="C1" s="42" t="s">
        <v>340</v>
      </c>
      <c r="D1" s="42" t="s">
        <v>341</v>
      </c>
    </row>
    <row r="2" spans="1:4" x14ac:dyDescent="0.25">
      <c r="A2" s="43" t="s">
        <v>342</v>
      </c>
      <c r="B2" s="43" t="s">
        <v>343</v>
      </c>
      <c r="C2" s="43" t="s">
        <v>344</v>
      </c>
      <c r="D2" s="43" t="str">
        <f>C2&amp;A2&amp;B2</f>
        <v>KORRUSE AVATUD NETOPINDRõdu98 Välisruumid</v>
      </c>
    </row>
    <row r="3" spans="1:4" x14ac:dyDescent="0.25">
      <c r="A3" s="43" t="s">
        <v>345</v>
      </c>
      <c r="B3" s="43" t="s">
        <v>343</v>
      </c>
      <c r="C3" s="43" t="s">
        <v>344</v>
      </c>
      <c r="D3" s="43" t="str">
        <f t="shared" ref="D3:D66" si="0">C3&amp;A3&amp;B3</f>
        <v>KORRUSE AVATUD NETOPINDTerrass98 Välisruumid</v>
      </c>
    </row>
    <row r="4" spans="1:4" x14ac:dyDescent="0.25">
      <c r="A4" s="43" t="s">
        <v>346</v>
      </c>
      <c r="B4" s="43" t="s">
        <v>343</v>
      </c>
      <c r="C4" s="43" t="s">
        <v>344</v>
      </c>
      <c r="D4" s="43" t="str">
        <f t="shared" si="0"/>
        <v>KORRUSE AVATUD NETOPINDVarjualune98 Välisruumid</v>
      </c>
    </row>
    <row r="5" spans="1:4" x14ac:dyDescent="0.25">
      <c r="A5" s="43" t="s">
        <v>347</v>
      </c>
      <c r="B5" s="43" t="s">
        <v>214</v>
      </c>
      <c r="C5" s="43" t="s">
        <v>152</v>
      </c>
      <c r="D5" s="43" t="str">
        <f t="shared" si="0"/>
        <v>TEHNOPINDAlajaam/Trafo/Jaotla97 Elektrotehnilised ruumid</v>
      </c>
    </row>
    <row r="6" spans="1:4" x14ac:dyDescent="0.25">
      <c r="A6" s="43" t="s">
        <v>348</v>
      </c>
      <c r="B6" s="43" t="s">
        <v>154</v>
      </c>
      <c r="C6" s="43" t="s">
        <v>152</v>
      </c>
      <c r="D6" s="43" t="str">
        <f t="shared" si="0"/>
        <v>TEHNOPINDBasseini tehniline ruum94 Kütte- ja veehooldusruumid</v>
      </c>
    </row>
    <row r="7" spans="1:4" x14ac:dyDescent="0.25">
      <c r="A7" s="43" t="s">
        <v>349</v>
      </c>
      <c r="B7" s="43" t="s">
        <v>154</v>
      </c>
      <c r="C7" s="43" t="s">
        <v>152</v>
      </c>
      <c r="D7" s="43" t="str">
        <f t="shared" si="0"/>
        <v>TEHNOPINDBoileriruum94 Kütte- ja veehooldusruumid</v>
      </c>
    </row>
    <row r="8" spans="1:4" x14ac:dyDescent="0.25">
      <c r="A8" s="43" t="s">
        <v>350</v>
      </c>
      <c r="B8" s="43" t="s">
        <v>214</v>
      </c>
      <c r="C8" s="43" t="s">
        <v>152</v>
      </c>
      <c r="D8" s="43" t="str">
        <f t="shared" si="0"/>
        <v>TEHNOPINDElektrikilp97 Elektrotehnilised ruumid</v>
      </c>
    </row>
    <row r="9" spans="1:4" x14ac:dyDescent="0.25">
      <c r="A9" s="43" t="s">
        <v>153</v>
      </c>
      <c r="B9" s="43" t="s">
        <v>154</v>
      </c>
      <c r="C9" s="43" t="s">
        <v>152</v>
      </c>
      <c r="D9" s="43" t="str">
        <f t="shared" si="0"/>
        <v>TEHNOPINDGaasiruum94 Kütte- ja veehooldusruumid</v>
      </c>
    </row>
    <row r="10" spans="1:4" x14ac:dyDescent="0.25">
      <c r="A10" s="43" t="s">
        <v>351</v>
      </c>
      <c r="B10" s="43" t="s">
        <v>214</v>
      </c>
      <c r="C10" s="43" t="s">
        <v>152</v>
      </c>
      <c r="D10" s="43" t="str">
        <f t="shared" si="0"/>
        <v>TEHNOPINDGeneraatoriruum97 Elektrotehnilised ruumid</v>
      </c>
    </row>
    <row r="11" spans="1:4" x14ac:dyDescent="0.25">
      <c r="A11" s="43" t="s">
        <v>352</v>
      </c>
      <c r="B11" s="43" t="s">
        <v>353</v>
      </c>
      <c r="C11" s="43" t="s">
        <v>152</v>
      </c>
      <c r="D11" s="43" t="str">
        <f t="shared" si="0"/>
        <v>TEHNOPINDHoolderuum99 Liigitamata liiklus- ja tehnoruumid</v>
      </c>
    </row>
    <row r="12" spans="1:4" x14ac:dyDescent="0.25">
      <c r="A12" s="43" t="s">
        <v>354</v>
      </c>
      <c r="B12" s="43" t="s">
        <v>154</v>
      </c>
      <c r="C12" s="43" t="s">
        <v>152</v>
      </c>
      <c r="D12" s="43" t="str">
        <f t="shared" si="0"/>
        <v>TEHNOPINDJahutusruum94 Kütte- ja veehooldusruumid</v>
      </c>
    </row>
    <row r="13" spans="1:4" x14ac:dyDescent="0.25">
      <c r="A13" s="43" t="s">
        <v>180</v>
      </c>
      <c r="B13" s="43" t="s">
        <v>154</v>
      </c>
      <c r="C13" s="43" t="s">
        <v>152</v>
      </c>
      <c r="D13" s="43" t="str">
        <f t="shared" si="0"/>
        <v>TEHNOPINDKatlaruum94 Kütte- ja veehooldusruumid</v>
      </c>
    </row>
    <row r="14" spans="1:4" x14ac:dyDescent="0.25">
      <c r="A14" s="43" t="s">
        <v>355</v>
      </c>
      <c r="B14" s="43" t="s">
        <v>353</v>
      </c>
      <c r="C14" s="43" t="s">
        <v>152</v>
      </c>
      <c r="D14" s="43" t="str">
        <f t="shared" si="0"/>
        <v>TEHNOPINDKütusehoidla99 Liigitamata liiklus- ja tehnoruumid</v>
      </c>
    </row>
    <row r="15" spans="1:4" x14ac:dyDescent="0.25">
      <c r="A15" s="43" t="s">
        <v>356</v>
      </c>
      <c r="B15" s="43" t="s">
        <v>214</v>
      </c>
      <c r="C15" s="43" t="s">
        <v>152</v>
      </c>
      <c r="D15" s="43" t="str">
        <f t="shared" si="0"/>
        <v>TEHNOPINDLifti masinaruum97 Elektrotehnilised ruumid</v>
      </c>
    </row>
    <row r="16" spans="1:4" x14ac:dyDescent="0.25">
      <c r="A16" s="43" t="s">
        <v>356</v>
      </c>
      <c r="B16" s="43" t="s">
        <v>353</v>
      </c>
      <c r="C16" s="43" t="s">
        <v>152</v>
      </c>
      <c r="D16" s="43" t="str">
        <f t="shared" si="0"/>
        <v>TEHNOPINDLifti masinaruum99 Liigitamata liiklus- ja tehnoruumid</v>
      </c>
    </row>
    <row r="17" spans="1:4" x14ac:dyDescent="0.25">
      <c r="A17" s="43" t="s">
        <v>357</v>
      </c>
      <c r="B17" s="43" t="s">
        <v>214</v>
      </c>
      <c r="C17" s="43" t="s">
        <v>152</v>
      </c>
      <c r="D17" s="43" t="str">
        <f t="shared" si="0"/>
        <v>TEHNOPINDPumpla97 Elektrotehnilised ruumid</v>
      </c>
    </row>
    <row r="18" spans="1:4" x14ac:dyDescent="0.25">
      <c r="A18" s="43" t="s">
        <v>357</v>
      </c>
      <c r="B18" s="43" t="s">
        <v>353</v>
      </c>
      <c r="C18" s="43" t="s">
        <v>152</v>
      </c>
      <c r="D18" s="43" t="str">
        <f t="shared" si="0"/>
        <v>TEHNOPINDPumpla99 Liigitamata liiklus- ja tehnoruumid</v>
      </c>
    </row>
    <row r="19" spans="1:4" x14ac:dyDescent="0.25">
      <c r="A19" s="43" t="s">
        <v>358</v>
      </c>
      <c r="B19" s="43" t="s">
        <v>154</v>
      </c>
      <c r="C19" s="43" t="s">
        <v>152</v>
      </c>
      <c r="D19" s="43" t="str">
        <f t="shared" si="0"/>
        <v>TEHNOPINDSamarõhukamber94 Kütte- ja veehooldusruumid</v>
      </c>
    </row>
    <row r="20" spans="1:4" x14ac:dyDescent="0.25">
      <c r="A20" s="43" t="s">
        <v>358</v>
      </c>
      <c r="B20" s="43" t="s">
        <v>353</v>
      </c>
      <c r="C20" s="43" t="s">
        <v>152</v>
      </c>
      <c r="D20" s="43" t="str">
        <f t="shared" si="0"/>
        <v>TEHNOPINDSamarõhukamber99 Liigitamata liiklus- ja tehnoruumid</v>
      </c>
    </row>
    <row r="21" spans="1:4" x14ac:dyDescent="0.25">
      <c r="A21" s="43" t="s">
        <v>213</v>
      </c>
      <c r="B21" s="43" t="s">
        <v>214</v>
      </c>
      <c r="C21" s="43" t="s">
        <v>152</v>
      </c>
      <c r="D21" s="43" t="str">
        <f t="shared" si="0"/>
        <v>TEHNOPINDSideruum/Nõrkvool97 Elektrotehnilised ruumid</v>
      </c>
    </row>
    <row r="22" spans="1:4" x14ac:dyDescent="0.25">
      <c r="A22" s="43" t="s">
        <v>213</v>
      </c>
      <c r="B22" s="43" t="s">
        <v>353</v>
      </c>
      <c r="C22" s="43" t="s">
        <v>152</v>
      </c>
      <c r="D22" s="43" t="str">
        <f t="shared" si="0"/>
        <v>TEHNOPINDSideruum/Nõrkvool99 Liigitamata liiklus- ja tehnoruumid</v>
      </c>
    </row>
    <row r="23" spans="1:4" x14ac:dyDescent="0.25">
      <c r="A23" s="43" t="s">
        <v>178</v>
      </c>
      <c r="B23" s="43" t="s">
        <v>154</v>
      </c>
      <c r="C23" s="43" t="s">
        <v>152</v>
      </c>
      <c r="D23" s="43" t="str">
        <f t="shared" si="0"/>
        <v>TEHNOPINDSoojasõlm94 Kütte- ja veehooldusruumid</v>
      </c>
    </row>
    <row r="24" spans="1:4" x14ac:dyDescent="0.25">
      <c r="A24" s="43" t="s">
        <v>359</v>
      </c>
      <c r="B24" s="43" t="s">
        <v>154</v>
      </c>
      <c r="C24" s="43" t="s">
        <v>152</v>
      </c>
      <c r="D24" s="43" t="str">
        <f t="shared" si="0"/>
        <v>TEHNOPINDSprinkler/Tuletõrje pump94 Kütte- ja veehooldusruumid</v>
      </c>
    </row>
    <row r="25" spans="1:4" x14ac:dyDescent="0.25">
      <c r="A25" s="43" t="s">
        <v>359</v>
      </c>
      <c r="B25" s="43" t="s">
        <v>353</v>
      </c>
      <c r="C25" s="43" t="s">
        <v>152</v>
      </c>
      <c r="D25" s="43" t="str">
        <f t="shared" si="0"/>
        <v>TEHNOPINDSprinkler/Tuletõrje pump99 Liigitamata liiklus- ja tehnoruumid</v>
      </c>
    </row>
    <row r="26" spans="1:4" x14ac:dyDescent="0.25">
      <c r="A26" s="43" t="s">
        <v>360</v>
      </c>
      <c r="B26" s="43" t="s">
        <v>214</v>
      </c>
      <c r="C26" s="43" t="s">
        <v>152</v>
      </c>
      <c r="D26" s="43" t="str">
        <f t="shared" si="0"/>
        <v>TEHNOPINDUPS-ruum97 Elektrotehnilised ruumid</v>
      </c>
    </row>
    <row r="27" spans="1:4" x14ac:dyDescent="0.25">
      <c r="A27" s="43" t="s">
        <v>360</v>
      </c>
      <c r="B27" s="43" t="s">
        <v>353</v>
      </c>
      <c r="C27" s="43" t="s">
        <v>152</v>
      </c>
      <c r="D27" s="43" t="str">
        <f t="shared" si="0"/>
        <v>TEHNOPINDUPS-ruum99 Liigitamata liiklus- ja tehnoruumid</v>
      </c>
    </row>
    <row r="28" spans="1:4" x14ac:dyDescent="0.25">
      <c r="A28" s="43" t="s">
        <v>361</v>
      </c>
      <c r="B28" s="43" t="s">
        <v>154</v>
      </c>
      <c r="C28" s="43" t="s">
        <v>152</v>
      </c>
      <c r="D28" s="43" t="str">
        <f t="shared" si="0"/>
        <v>TEHNOPINDVeemõõdusõlm94 Kütte- ja veehooldusruumid</v>
      </c>
    </row>
    <row r="29" spans="1:4" x14ac:dyDescent="0.25">
      <c r="A29" s="43" t="s">
        <v>296</v>
      </c>
      <c r="B29" s="43" t="s">
        <v>297</v>
      </c>
      <c r="C29" s="43" t="s">
        <v>152</v>
      </c>
      <c r="D29" s="43" t="str">
        <f t="shared" si="0"/>
        <v>TEHNOPINDVent ruum96 Ventilatsiooniruumid</v>
      </c>
    </row>
    <row r="30" spans="1:4" x14ac:dyDescent="0.25">
      <c r="A30" s="43" t="s">
        <v>362</v>
      </c>
      <c r="B30" s="43" t="s">
        <v>297</v>
      </c>
      <c r="C30" s="43" t="s">
        <v>152</v>
      </c>
      <c r="D30" s="43" t="str">
        <f t="shared" si="0"/>
        <v>TEHNOPINDÕhuvõtukamber96 Ventilatsiooniruumid</v>
      </c>
    </row>
    <row r="31" spans="1:4" x14ac:dyDescent="0.25">
      <c r="A31" s="43" t="s">
        <v>188</v>
      </c>
      <c r="B31" s="43" t="s">
        <v>96</v>
      </c>
      <c r="C31" s="43" t="s">
        <v>94</v>
      </c>
      <c r="D31" s="43" t="str">
        <f t="shared" si="0"/>
        <v>VERTIKAALSETE ÜHENDUSTEEDE PINDLift92 Vertikaalliiklusruumid</v>
      </c>
    </row>
    <row r="32" spans="1:4" x14ac:dyDescent="0.25">
      <c r="A32" s="43" t="s">
        <v>221</v>
      </c>
      <c r="B32" s="43" t="s">
        <v>96</v>
      </c>
      <c r="C32" s="43" t="s">
        <v>94</v>
      </c>
      <c r="D32" s="43" t="str">
        <f t="shared" si="0"/>
        <v>VERTIKAALSETE ÜHENDUSTEEDE PINDŠaht92 Vertikaalliiklusruumid</v>
      </c>
    </row>
    <row r="33" spans="1:4" x14ac:dyDescent="0.25">
      <c r="A33" s="43" t="s">
        <v>95</v>
      </c>
      <c r="B33" s="43" t="s">
        <v>96</v>
      </c>
      <c r="C33" s="43" t="s">
        <v>94</v>
      </c>
      <c r="D33" s="43" t="str">
        <f t="shared" si="0"/>
        <v>VERTIKAALSETE ÜHENDUSTEEDE PINDTrepp/Trepikoda92 Vertikaalliiklusruumid</v>
      </c>
    </row>
    <row r="34" spans="1:4" x14ac:dyDescent="0.25">
      <c r="A34" s="43" t="s">
        <v>91</v>
      </c>
      <c r="B34" s="43" t="s">
        <v>92</v>
      </c>
      <c r="C34" s="43" t="s">
        <v>86</v>
      </c>
      <c r="D34" s="43" t="str">
        <f t="shared" si="0"/>
        <v>ÜÜRITAV PINDAatrium/Fuajee91 Horisontaalliiklusruumid</v>
      </c>
    </row>
    <row r="35" spans="1:4" x14ac:dyDescent="0.25">
      <c r="A35" s="43" t="s">
        <v>125</v>
      </c>
      <c r="B35" s="43" t="s">
        <v>126</v>
      </c>
      <c r="C35" s="43" t="s">
        <v>86</v>
      </c>
      <c r="D35" s="43" t="str">
        <f t="shared" si="0"/>
        <v>ÜÜRITAV PINDAbiruum23 Äriruumide abiruumid</v>
      </c>
    </row>
    <row r="36" spans="1:4" x14ac:dyDescent="0.25">
      <c r="A36" s="43" t="s">
        <v>134</v>
      </c>
      <c r="B36" s="43" t="s">
        <v>135</v>
      </c>
      <c r="C36" s="43" t="s">
        <v>86</v>
      </c>
      <c r="D36" s="43" t="str">
        <f t="shared" si="0"/>
        <v>ÜÜRITAV PINDArhiiv53 Arhiivid</v>
      </c>
    </row>
    <row r="37" spans="1:4" x14ac:dyDescent="0.25">
      <c r="A37" s="43" t="s">
        <v>363</v>
      </c>
      <c r="B37" s="43" t="s">
        <v>364</v>
      </c>
      <c r="C37" s="43" t="s">
        <v>86</v>
      </c>
      <c r="D37" s="43" t="str">
        <f t="shared" si="0"/>
        <v>ÜÜRITAV PINDAuditoorium34 Auditooriumid</v>
      </c>
    </row>
    <row r="38" spans="1:4" x14ac:dyDescent="0.25">
      <c r="A38" s="43" t="s">
        <v>365</v>
      </c>
      <c r="B38" s="43" t="s">
        <v>366</v>
      </c>
      <c r="C38" s="43" t="s">
        <v>86</v>
      </c>
      <c r="D38" s="43" t="str">
        <f t="shared" si="0"/>
        <v>ÜÜRITAV PINDAutopesula85 Pesumaja</v>
      </c>
    </row>
    <row r="39" spans="1:4" x14ac:dyDescent="0.25">
      <c r="A39" s="43" t="s">
        <v>367</v>
      </c>
      <c r="B39" s="43" t="s">
        <v>368</v>
      </c>
      <c r="C39" s="43" t="s">
        <v>86</v>
      </c>
      <c r="D39" s="43" t="str">
        <f t="shared" si="0"/>
        <v>ÜÜRITAV PINDDesokamber49 Ruumigrupi liigitamata eriruumid</v>
      </c>
    </row>
    <row r="40" spans="1:4" x14ac:dyDescent="0.25">
      <c r="A40" s="43" t="s">
        <v>369</v>
      </c>
      <c r="B40" s="43" t="s">
        <v>135</v>
      </c>
      <c r="C40" s="43" t="s">
        <v>86</v>
      </c>
      <c r="D40" s="43" t="str">
        <f t="shared" si="0"/>
        <v>ÜÜRITAV PINDDokumendihoidla53 Arhiivid</v>
      </c>
    </row>
    <row r="41" spans="1:4" x14ac:dyDescent="0.25">
      <c r="A41" s="43" t="s">
        <v>369</v>
      </c>
      <c r="B41" s="43" t="s">
        <v>370</v>
      </c>
      <c r="C41" s="43" t="s">
        <v>86</v>
      </c>
      <c r="D41" s="43" t="str">
        <f t="shared" si="0"/>
        <v>ÜÜRITAV PINDDokumendihoidla59 Liigitamata hoiuruumid</v>
      </c>
    </row>
    <row r="42" spans="1:4" x14ac:dyDescent="0.25">
      <c r="A42" s="43" t="s">
        <v>150</v>
      </c>
      <c r="B42" s="43" t="s">
        <v>92</v>
      </c>
      <c r="C42" s="43" t="s">
        <v>86</v>
      </c>
      <c r="D42" s="43" t="str">
        <f t="shared" si="0"/>
        <v>ÜÜRITAV PINDEesruum91 Horisontaalliiklusruumid</v>
      </c>
    </row>
    <row r="43" spans="1:4" x14ac:dyDescent="0.25">
      <c r="A43" s="43" t="s">
        <v>371</v>
      </c>
      <c r="B43" s="43" t="s">
        <v>372</v>
      </c>
      <c r="C43" s="43" t="s">
        <v>86</v>
      </c>
      <c r="D43" s="43" t="str">
        <f t="shared" si="0"/>
        <v>ÜÜRITAV PINDEluruum11 Korterid tubade arvu järgi</v>
      </c>
    </row>
    <row r="44" spans="1:4" x14ac:dyDescent="0.25">
      <c r="A44" s="43" t="s">
        <v>371</v>
      </c>
      <c r="B44" s="43" t="s">
        <v>373</v>
      </c>
      <c r="C44" s="43" t="s">
        <v>86</v>
      </c>
      <c r="D44" s="43" t="str">
        <f t="shared" si="0"/>
        <v>ÜÜRITAV PINDEluruum12 Eluruumid eraldi</v>
      </c>
    </row>
    <row r="45" spans="1:4" x14ac:dyDescent="0.25">
      <c r="A45" s="43" t="s">
        <v>371</v>
      </c>
      <c r="B45" s="43" t="s">
        <v>374</v>
      </c>
      <c r="C45" s="43" t="s">
        <v>86</v>
      </c>
      <c r="D45" s="43" t="str">
        <f t="shared" si="0"/>
        <v>ÜÜRITAV PINDEluruum13 Majutusruumid</v>
      </c>
    </row>
    <row r="46" spans="1:4" x14ac:dyDescent="0.25">
      <c r="A46" s="43" t="s">
        <v>371</v>
      </c>
      <c r="B46" s="43" t="s">
        <v>375</v>
      </c>
      <c r="C46" s="43" t="s">
        <v>86</v>
      </c>
      <c r="D46" s="43" t="str">
        <f t="shared" si="0"/>
        <v>ÜÜRITAV PINDEluruum15 Ühiselamutoad</v>
      </c>
    </row>
    <row r="47" spans="1:4" x14ac:dyDescent="0.25">
      <c r="A47" s="43" t="s">
        <v>371</v>
      </c>
      <c r="B47" s="43" t="s">
        <v>376</v>
      </c>
      <c r="C47" s="43" t="s">
        <v>86</v>
      </c>
      <c r="D47" s="43" t="str">
        <f t="shared" si="0"/>
        <v>ÜÜRITAV PINDEluruum16 Hotellitoad</v>
      </c>
    </row>
    <row r="48" spans="1:4" x14ac:dyDescent="0.25">
      <c r="A48" s="43" t="s">
        <v>371</v>
      </c>
      <c r="B48" s="43" t="s">
        <v>377</v>
      </c>
      <c r="C48" s="43" t="s">
        <v>86</v>
      </c>
      <c r="D48" s="43" t="str">
        <f t="shared" si="0"/>
        <v>ÜÜRITAV PINDEluruum17 Kasarmutoad</v>
      </c>
    </row>
    <row r="49" spans="1:4" x14ac:dyDescent="0.25">
      <c r="A49" s="43" t="s">
        <v>371</v>
      </c>
      <c r="B49" s="43" t="s">
        <v>378</v>
      </c>
      <c r="C49" s="43" t="s">
        <v>86</v>
      </c>
      <c r="D49" s="43" t="str">
        <f t="shared" si="0"/>
        <v>ÜÜRITAV PINDEluruum18 Magamissaalid</v>
      </c>
    </row>
    <row r="50" spans="1:4" x14ac:dyDescent="0.25">
      <c r="A50" s="43" t="s">
        <v>371</v>
      </c>
      <c r="B50" s="43" t="s">
        <v>379</v>
      </c>
      <c r="C50" s="43" t="s">
        <v>86</v>
      </c>
      <c r="D50" s="43" t="str">
        <f t="shared" si="0"/>
        <v>ÜÜRITAV PINDEluruum19 Liigitamata eluruumid</v>
      </c>
    </row>
    <row r="51" spans="1:4" x14ac:dyDescent="0.25">
      <c r="A51" s="43" t="s">
        <v>380</v>
      </c>
      <c r="B51" s="43" t="s">
        <v>368</v>
      </c>
      <c r="C51" s="43" t="s">
        <v>86</v>
      </c>
      <c r="D51" s="43" t="str">
        <f t="shared" si="0"/>
        <v>ÜÜRITAV PINDEriotstarbeline ruum49 Ruumigrupi liigitamata eriruumid</v>
      </c>
    </row>
    <row r="52" spans="1:4" x14ac:dyDescent="0.25">
      <c r="A52" s="43" t="s">
        <v>381</v>
      </c>
      <c r="B52" s="43" t="s">
        <v>382</v>
      </c>
      <c r="C52" s="43" t="s">
        <v>86</v>
      </c>
      <c r="D52" s="43" t="str">
        <f t="shared" si="0"/>
        <v>ÜÜRITAV PINDGaraaž55 Garaažid</v>
      </c>
    </row>
    <row r="53" spans="1:4" x14ac:dyDescent="0.25">
      <c r="A53" s="43" t="s">
        <v>245</v>
      </c>
      <c r="B53" s="43" t="s">
        <v>246</v>
      </c>
      <c r="C53" s="43" t="s">
        <v>86</v>
      </c>
      <c r="D53" s="43" t="str">
        <f t="shared" si="0"/>
        <v>ÜÜRITAV PINDGarderoob51 Garderoobiruumid</v>
      </c>
    </row>
    <row r="54" spans="1:4" x14ac:dyDescent="0.25">
      <c r="A54" s="43" t="s">
        <v>130</v>
      </c>
      <c r="B54" s="43" t="s">
        <v>131</v>
      </c>
      <c r="C54" s="43" t="s">
        <v>86</v>
      </c>
      <c r="D54" s="43" t="str">
        <f t="shared" si="0"/>
        <v>ÜÜRITAV PINDHoiuruum/Ladu52 Laod</v>
      </c>
    </row>
    <row r="55" spans="1:4" x14ac:dyDescent="0.25">
      <c r="A55" s="43" t="s">
        <v>130</v>
      </c>
      <c r="B55" s="43" t="s">
        <v>370</v>
      </c>
      <c r="C55" s="43" t="s">
        <v>86</v>
      </c>
      <c r="D55" s="43" t="str">
        <f t="shared" si="0"/>
        <v>ÜÜRITAV PINDHoiuruum/Ladu59 Liigitamata hoiuruumid</v>
      </c>
    </row>
    <row r="56" spans="1:4" x14ac:dyDescent="0.25">
      <c r="A56" s="43" t="s">
        <v>383</v>
      </c>
      <c r="B56" s="43" t="s">
        <v>370</v>
      </c>
      <c r="C56" s="43" t="s">
        <v>86</v>
      </c>
      <c r="D56" s="43" t="str">
        <f t="shared" si="0"/>
        <v>ÜÜRITAV PINDJalgrataste hoidla59 Liigitamata hoiuruumid</v>
      </c>
    </row>
    <row r="57" spans="1:4" x14ac:dyDescent="0.25">
      <c r="A57" s="43" t="s">
        <v>384</v>
      </c>
      <c r="B57" s="43" t="s">
        <v>385</v>
      </c>
      <c r="C57" s="43" t="s">
        <v>86</v>
      </c>
      <c r="D57" s="43" t="str">
        <f t="shared" si="0"/>
        <v>ÜÜRITAV PINDJäätmed87 Jäätmehooldusruumid</v>
      </c>
    </row>
    <row r="58" spans="1:4" x14ac:dyDescent="0.25">
      <c r="A58" s="44" t="s">
        <v>386</v>
      </c>
      <c r="B58" s="43" t="s">
        <v>368</v>
      </c>
      <c r="C58" s="43" t="s">
        <v>86</v>
      </c>
      <c r="D58" s="43" t="str">
        <f t="shared" si="0"/>
        <v>ÜÜRITAV PINDKaaluruum49 Ruumigrupi liigitamata eriruumid</v>
      </c>
    </row>
    <row r="59" spans="1:4" x14ac:dyDescent="0.25">
      <c r="A59" s="43" t="s">
        <v>117</v>
      </c>
      <c r="B59" s="43" t="s">
        <v>99</v>
      </c>
      <c r="C59" s="43" t="s">
        <v>86</v>
      </c>
      <c r="D59" s="43" t="str">
        <f t="shared" si="0"/>
        <v>ÜÜRITAV PINDKabinet/Büroo21 Bürooruumid</v>
      </c>
    </row>
    <row r="60" spans="1:4" x14ac:dyDescent="0.25">
      <c r="A60" s="43" t="s">
        <v>117</v>
      </c>
      <c r="B60" s="43" t="s">
        <v>224</v>
      </c>
      <c r="C60" s="43" t="s">
        <v>86</v>
      </c>
      <c r="D60" s="43" t="str">
        <f t="shared" si="0"/>
        <v>ÜÜRITAV PINDKabinet/Büroo22 Äriruumid</v>
      </c>
    </row>
    <row r="61" spans="1:4" x14ac:dyDescent="0.25">
      <c r="A61" s="43" t="s">
        <v>387</v>
      </c>
      <c r="B61" s="43" t="s">
        <v>370</v>
      </c>
      <c r="C61" s="43" t="s">
        <v>86</v>
      </c>
      <c r="D61" s="43" t="str">
        <f t="shared" si="0"/>
        <v>ÜÜRITAV PINDKelder59 Liigitamata hoiuruumid</v>
      </c>
    </row>
    <row r="62" spans="1:4" x14ac:dyDescent="0.25">
      <c r="A62" s="43" t="s">
        <v>387</v>
      </c>
      <c r="B62" s="43" t="s">
        <v>388</v>
      </c>
      <c r="C62" s="43" t="s">
        <v>86</v>
      </c>
      <c r="D62" s="43" t="str">
        <f t="shared" si="0"/>
        <v>ÜÜRITAV PINDKelder82 Kinnistu juurde kuuluvad laod</v>
      </c>
    </row>
    <row r="63" spans="1:4" x14ac:dyDescent="0.25">
      <c r="A63" s="43" t="s">
        <v>387</v>
      </c>
      <c r="B63" s="43" t="s">
        <v>389</v>
      </c>
      <c r="C63" s="43" t="s">
        <v>86</v>
      </c>
      <c r="D63" s="43" t="str">
        <f t="shared" si="0"/>
        <v>ÜÜRITAV PINDKelder88 Kinnistu eriruumid</v>
      </c>
    </row>
    <row r="64" spans="1:4" x14ac:dyDescent="0.25">
      <c r="A64" s="43" t="s">
        <v>390</v>
      </c>
      <c r="B64" s="43" t="s">
        <v>370</v>
      </c>
      <c r="C64" s="43" t="s">
        <v>86</v>
      </c>
      <c r="D64" s="43" t="str">
        <f t="shared" si="0"/>
        <v>ÜÜRITAV PINDKemikaalid59 Liigitamata hoiuruumid</v>
      </c>
    </row>
    <row r="65" spans="1:4" x14ac:dyDescent="0.25">
      <c r="A65" s="43" t="s">
        <v>391</v>
      </c>
      <c r="B65" s="43" t="s">
        <v>379</v>
      </c>
      <c r="C65" s="43" t="s">
        <v>86</v>
      </c>
      <c r="D65" s="43" t="str">
        <f t="shared" si="0"/>
        <v>ÜÜRITAV PINDKinnipidamisruum19 Liigitamata eluruumid</v>
      </c>
    </row>
    <row r="66" spans="1:4" x14ac:dyDescent="0.25">
      <c r="A66" s="43" t="s">
        <v>391</v>
      </c>
      <c r="B66" s="43" t="s">
        <v>368</v>
      </c>
      <c r="C66" s="43" t="s">
        <v>86</v>
      </c>
      <c r="D66" s="43" t="str">
        <f t="shared" si="0"/>
        <v>ÜÜRITAV PINDKinnipidamisruum49 Ruumigrupi liigitamata eriruumid</v>
      </c>
    </row>
    <row r="67" spans="1:4" x14ac:dyDescent="0.25">
      <c r="A67" s="43" t="s">
        <v>392</v>
      </c>
      <c r="B67" s="43" t="s">
        <v>393</v>
      </c>
      <c r="C67" s="43" t="s">
        <v>86</v>
      </c>
      <c r="D67" s="43" t="str">
        <f t="shared" ref="D67:D120" si="1">C67&amp;A67&amp;B67</f>
        <v>ÜÜRITAV PINDKlassiruum31 Klassiruumid</v>
      </c>
    </row>
    <row r="68" spans="1:4" x14ac:dyDescent="0.25">
      <c r="A68" s="43" t="s">
        <v>394</v>
      </c>
      <c r="B68" s="43" t="s">
        <v>368</v>
      </c>
      <c r="C68" s="43" t="s">
        <v>86</v>
      </c>
      <c r="D68" s="43" t="str">
        <f t="shared" si="1"/>
        <v>ÜÜRITAV PINDKoeraruum49 Ruumigrupi liigitamata eriruumid</v>
      </c>
    </row>
    <row r="69" spans="1:4" x14ac:dyDescent="0.25">
      <c r="A69" s="43" t="s">
        <v>395</v>
      </c>
      <c r="B69" s="43" t="s">
        <v>99</v>
      </c>
      <c r="C69" s="43" t="s">
        <v>86</v>
      </c>
      <c r="D69" s="43" t="str">
        <f t="shared" si="1"/>
        <v>ÜÜRITAV PINDKohtusaal21 Bürooruumid</v>
      </c>
    </row>
    <row r="70" spans="1:4" x14ac:dyDescent="0.25">
      <c r="A70" s="43" t="s">
        <v>108</v>
      </c>
      <c r="B70" s="43" t="s">
        <v>92</v>
      </c>
      <c r="C70" s="43" t="s">
        <v>86</v>
      </c>
      <c r="D70" s="43" t="str">
        <f t="shared" si="1"/>
        <v>ÜÜRITAV PINDKoridor91 Horisontaalliiklusruumid</v>
      </c>
    </row>
    <row r="71" spans="1:4" x14ac:dyDescent="0.25">
      <c r="A71" s="43" t="s">
        <v>147</v>
      </c>
      <c r="B71" s="43" t="s">
        <v>148</v>
      </c>
      <c r="C71" s="43" t="s">
        <v>86</v>
      </c>
      <c r="D71" s="43" t="str">
        <f t="shared" si="1"/>
        <v>ÜÜRITAV PINDKoristus- ja hooldusruum86 Koristus- ja hooldusruumid</v>
      </c>
    </row>
    <row r="72" spans="1:4" x14ac:dyDescent="0.25">
      <c r="A72" s="44" t="s">
        <v>396</v>
      </c>
      <c r="B72" s="43" t="s">
        <v>336</v>
      </c>
      <c r="C72" s="43" t="s">
        <v>86</v>
      </c>
      <c r="D72" s="43" t="str">
        <f t="shared" si="1"/>
        <v>ÜÜRITAV PINDKöögi abiruum64 Köögiruumid</v>
      </c>
    </row>
    <row r="73" spans="1:4" x14ac:dyDescent="0.25">
      <c r="A73" s="43" t="s">
        <v>105</v>
      </c>
      <c r="B73" s="43" t="s">
        <v>106</v>
      </c>
      <c r="C73" s="43" t="s">
        <v>86</v>
      </c>
      <c r="D73" s="43" t="str">
        <f>C73&amp;A73&amp;B73</f>
        <v>ÜÜRITAV PINDKööginurk/Köök62 Töökoha söögitoad</v>
      </c>
    </row>
    <row r="74" spans="1:4" x14ac:dyDescent="0.25">
      <c r="A74" s="43" t="s">
        <v>105</v>
      </c>
      <c r="B74" s="43" t="s">
        <v>336</v>
      </c>
      <c r="C74" s="43" t="s">
        <v>86</v>
      </c>
      <c r="D74" s="43" t="str">
        <f t="shared" si="1"/>
        <v>ÜÜRITAV PINDKööginurk/Köök64 Köögiruumid</v>
      </c>
    </row>
    <row r="75" spans="1:4" x14ac:dyDescent="0.25">
      <c r="A75" s="44" t="s">
        <v>397</v>
      </c>
      <c r="B75" s="43" t="s">
        <v>398</v>
      </c>
      <c r="C75" s="43" t="s">
        <v>86</v>
      </c>
      <c r="D75" s="43" t="str">
        <f t="shared" si="1"/>
        <v>ÜÜRITAV PINDKülmik65 Köögi külmkambrid</v>
      </c>
    </row>
    <row r="76" spans="1:4" x14ac:dyDescent="0.25">
      <c r="A76" s="43" t="s">
        <v>399</v>
      </c>
      <c r="B76" s="43" t="s">
        <v>368</v>
      </c>
      <c r="C76" s="43" t="s">
        <v>86</v>
      </c>
      <c r="D76" s="43" t="str">
        <f t="shared" si="1"/>
        <v>ÜÜRITAV PINDLaadimisruum/-tsoon49 Ruumigrupi liigitamata eriruumid</v>
      </c>
    </row>
    <row r="77" spans="1:4" x14ac:dyDescent="0.25">
      <c r="A77" s="43" t="s">
        <v>400</v>
      </c>
      <c r="B77" s="43" t="s">
        <v>401</v>
      </c>
      <c r="C77" s="43" t="s">
        <v>86</v>
      </c>
      <c r="D77" s="43" t="str">
        <f t="shared" si="1"/>
        <v>ÜÜRITAV PINDLaboratoorium36 Laboratooriumiruumid</v>
      </c>
    </row>
    <row r="78" spans="1:4" x14ac:dyDescent="0.25">
      <c r="A78" s="43" t="s">
        <v>402</v>
      </c>
      <c r="B78" s="43" t="s">
        <v>368</v>
      </c>
      <c r="C78" s="43" t="s">
        <v>86</v>
      </c>
      <c r="D78" s="43" t="str">
        <f t="shared" si="1"/>
        <v>ÜÜRITAV PINDLahangusaal49 Ruumigrupi liigitamata eriruumid</v>
      </c>
    </row>
    <row r="79" spans="1:4" x14ac:dyDescent="0.25">
      <c r="A79" s="43" t="s">
        <v>403</v>
      </c>
      <c r="B79" s="43" t="s">
        <v>368</v>
      </c>
      <c r="C79" s="43" t="s">
        <v>86</v>
      </c>
      <c r="D79" s="43" t="str">
        <f t="shared" si="1"/>
        <v>ÜÜRITAV PINDLasketiir49 Ruumigrupi liigitamata eriruumid</v>
      </c>
    </row>
    <row r="80" spans="1:4" x14ac:dyDescent="0.25">
      <c r="A80" s="43" t="s">
        <v>404</v>
      </c>
      <c r="B80" s="43" t="s">
        <v>405</v>
      </c>
      <c r="C80" s="43" t="s">
        <v>86</v>
      </c>
      <c r="D80" s="43" t="str">
        <f t="shared" si="1"/>
        <v>ÜÜRITAV PINDLaut41 Tootmisruumid</v>
      </c>
    </row>
    <row r="81" spans="1:4" x14ac:dyDescent="0.25">
      <c r="A81" s="43" t="s">
        <v>404</v>
      </c>
      <c r="B81" s="44" t="s">
        <v>389</v>
      </c>
      <c r="C81" s="43" t="s">
        <v>86</v>
      </c>
      <c r="D81" s="43" t="str">
        <f t="shared" si="1"/>
        <v>ÜÜRITAV PINDLaut88 Kinnistu eriruumid</v>
      </c>
    </row>
    <row r="82" spans="1:4" x14ac:dyDescent="0.25">
      <c r="A82" s="43" t="s">
        <v>406</v>
      </c>
      <c r="B82" s="43" t="s">
        <v>407</v>
      </c>
      <c r="C82" s="43" t="s">
        <v>86</v>
      </c>
      <c r="D82" s="43" t="str">
        <f t="shared" si="1"/>
        <v>ÜÜRITAV PINDLava/Kino77 Klubi- ja harrastusruumid</v>
      </c>
    </row>
    <row r="83" spans="1:4" x14ac:dyDescent="0.25">
      <c r="A83" s="43" t="s">
        <v>408</v>
      </c>
      <c r="B83" s="43" t="s">
        <v>409</v>
      </c>
      <c r="C83" s="43" t="s">
        <v>86</v>
      </c>
      <c r="D83" s="43" t="str">
        <f t="shared" si="1"/>
        <v>ÜÜRITAV PINDLeiliruum74 Leiliruumid</v>
      </c>
    </row>
    <row r="84" spans="1:4" x14ac:dyDescent="0.25">
      <c r="A84" s="43" t="s">
        <v>276</v>
      </c>
      <c r="B84" s="43" t="s">
        <v>88</v>
      </c>
      <c r="C84" s="43" t="s">
        <v>86</v>
      </c>
      <c r="D84" s="43" t="str">
        <f t="shared" si="1"/>
        <v>ÜÜRITAV PINDLüüs83 Sissepääsuruumid</v>
      </c>
    </row>
    <row r="85" spans="1:4" x14ac:dyDescent="0.25">
      <c r="A85" s="43" t="s">
        <v>276</v>
      </c>
      <c r="B85" s="43" t="s">
        <v>92</v>
      </c>
      <c r="C85" s="43" t="s">
        <v>86</v>
      </c>
      <c r="D85" s="43" t="str">
        <f t="shared" si="1"/>
        <v>ÜÜRITAV PINDLüüs91 Horisontaalliiklusruumid</v>
      </c>
    </row>
    <row r="86" spans="1:4" x14ac:dyDescent="0.25">
      <c r="A86" s="43" t="s">
        <v>98</v>
      </c>
      <c r="B86" s="43" t="s">
        <v>99</v>
      </c>
      <c r="C86" s="43" t="s">
        <v>86</v>
      </c>
      <c r="D86" s="43" t="str">
        <f t="shared" si="1"/>
        <v>ÜÜRITAV PINDNõupidamise ruum21 Bürooruumid</v>
      </c>
    </row>
    <row r="87" spans="1:4" x14ac:dyDescent="0.25">
      <c r="A87" s="43" t="s">
        <v>410</v>
      </c>
      <c r="B87" s="43" t="s">
        <v>411</v>
      </c>
      <c r="C87" s="43" t="s">
        <v>86</v>
      </c>
      <c r="D87" s="43" t="str">
        <f t="shared" si="1"/>
        <v>ÜÜRITAV PINDNäitusesaal/Muuseum46 Kultuuriasutuste ruumid</v>
      </c>
    </row>
    <row r="88" spans="1:4" x14ac:dyDescent="0.25">
      <c r="A88" s="43" t="s">
        <v>223</v>
      </c>
      <c r="B88" s="43" t="s">
        <v>224</v>
      </c>
      <c r="C88" s="43" t="s">
        <v>86</v>
      </c>
      <c r="D88" s="43" t="str">
        <f t="shared" si="1"/>
        <v>ÜÜRITAV PINDOoteruum/Teenindusruum22 Äriruumid</v>
      </c>
    </row>
    <row r="89" spans="1:4" x14ac:dyDescent="0.25">
      <c r="A89" s="43" t="s">
        <v>223</v>
      </c>
      <c r="B89" s="43" t="s">
        <v>412</v>
      </c>
      <c r="C89" s="43" t="s">
        <v>86</v>
      </c>
      <c r="D89" s="43" t="str">
        <f t="shared" si="1"/>
        <v>ÜÜRITAV PINDOoteruum/Teenindusruum84 Avalikud teenindusruumid</v>
      </c>
    </row>
    <row r="90" spans="1:4" x14ac:dyDescent="0.25">
      <c r="A90" s="43" t="s">
        <v>413</v>
      </c>
      <c r="B90" s="43" t="s">
        <v>382</v>
      </c>
      <c r="C90" s="43" t="s">
        <v>86</v>
      </c>
      <c r="D90" s="43" t="str">
        <f t="shared" si="1"/>
        <v>ÜÜRITAV PINDParkla55 Garaažid</v>
      </c>
    </row>
    <row r="91" spans="1:4" x14ac:dyDescent="0.25">
      <c r="A91" s="43" t="s">
        <v>413</v>
      </c>
      <c r="B91" s="43" t="s">
        <v>414</v>
      </c>
      <c r="C91" s="43" t="s">
        <v>86</v>
      </c>
      <c r="D91" s="43" t="str">
        <f t="shared" si="1"/>
        <v>ÜÜRITAV PINDParkla89 Liigitamata ühisruumid</v>
      </c>
    </row>
    <row r="92" spans="1:4" x14ac:dyDescent="0.25">
      <c r="A92" s="43" t="s">
        <v>138</v>
      </c>
      <c r="B92" s="43" t="s">
        <v>139</v>
      </c>
      <c r="C92" s="43" t="s">
        <v>86</v>
      </c>
      <c r="D92" s="43" t="str">
        <f t="shared" si="1"/>
        <v>ÜÜRITAV PINDPesuruum72 Pesuruumid</v>
      </c>
    </row>
    <row r="93" spans="1:4" x14ac:dyDescent="0.25">
      <c r="A93" s="43" t="s">
        <v>233</v>
      </c>
      <c r="B93" s="43" t="s">
        <v>234</v>
      </c>
      <c r="C93" s="43" t="s">
        <v>86</v>
      </c>
      <c r="D93" s="43" t="str">
        <f t="shared" si="1"/>
        <v>ÜÜRITAV PINDPuhkeruum48 Puhke- ja huvialaruumid</v>
      </c>
    </row>
    <row r="94" spans="1:4" x14ac:dyDescent="0.25">
      <c r="A94" s="43" t="s">
        <v>233</v>
      </c>
      <c r="B94" s="43" t="s">
        <v>415</v>
      </c>
      <c r="C94" s="43" t="s">
        <v>86</v>
      </c>
      <c r="D94" s="43" t="str">
        <f t="shared" si="1"/>
        <v>ÜÜRITAV PINDPuhkeruum75 Puhketoad</v>
      </c>
    </row>
    <row r="95" spans="1:4" x14ac:dyDescent="0.25">
      <c r="A95" s="43" t="s">
        <v>416</v>
      </c>
      <c r="B95" s="43" t="s">
        <v>414</v>
      </c>
      <c r="C95" s="43" t="s">
        <v>86</v>
      </c>
      <c r="D95" s="43" t="str">
        <f t="shared" si="1"/>
        <v>ÜÜRITAV PINDPööning/Katusealune89 Liigitamata ühisruumid</v>
      </c>
    </row>
    <row r="96" spans="1:4" x14ac:dyDescent="0.25">
      <c r="A96" s="43" t="s">
        <v>417</v>
      </c>
      <c r="B96" s="43" t="s">
        <v>418</v>
      </c>
      <c r="C96" s="43" t="s">
        <v>86</v>
      </c>
      <c r="D96" s="43" t="str">
        <f t="shared" si="1"/>
        <v>ÜÜRITAV PINDRaamatukogu39 Liigitamata õpperuumid</v>
      </c>
    </row>
    <row r="97" spans="1:4" x14ac:dyDescent="0.25">
      <c r="A97" s="43" t="s">
        <v>419</v>
      </c>
      <c r="B97" s="43" t="s">
        <v>370</v>
      </c>
      <c r="C97" s="43" t="s">
        <v>86</v>
      </c>
      <c r="D97" s="43" t="str">
        <f t="shared" si="1"/>
        <v>ÜÜRITAV PINDRelvaruum59 Liigitamata hoiuruumid</v>
      </c>
    </row>
    <row r="98" spans="1:4" x14ac:dyDescent="0.25">
      <c r="A98" s="43" t="s">
        <v>141</v>
      </c>
      <c r="B98" s="43" t="s">
        <v>142</v>
      </c>
      <c r="C98" s="43" t="s">
        <v>86</v>
      </c>
      <c r="D98" s="43" t="str">
        <f t="shared" si="1"/>
        <v>ÜÜRITAV PINDRiietusruum71 Riietusruumid</v>
      </c>
    </row>
    <row r="99" spans="1:4" x14ac:dyDescent="0.25">
      <c r="A99" s="43" t="s">
        <v>114</v>
      </c>
      <c r="B99" s="43" t="s">
        <v>115</v>
      </c>
      <c r="C99" s="43" t="s">
        <v>86</v>
      </c>
      <c r="D99" s="43" t="str">
        <f t="shared" si="1"/>
        <v>ÜÜRITAV PINDSaal33 Loengusaalid</v>
      </c>
    </row>
    <row r="100" spans="1:4" x14ac:dyDescent="0.25">
      <c r="A100" s="43" t="s">
        <v>114</v>
      </c>
      <c r="B100" s="43" t="s">
        <v>364</v>
      </c>
      <c r="C100" s="43" t="s">
        <v>86</v>
      </c>
      <c r="D100" s="43" t="str">
        <f t="shared" si="1"/>
        <v>ÜÜRITAV PINDSaal34 Auditooriumid</v>
      </c>
    </row>
    <row r="101" spans="1:4" x14ac:dyDescent="0.25">
      <c r="A101" s="43" t="s">
        <v>420</v>
      </c>
      <c r="B101" s="43" t="s">
        <v>421</v>
      </c>
      <c r="C101" s="43" t="s">
        <v>86</v>
      </c>
      <c r="D101" s="43" t="str">
        <f t="shared" si="1"/>
        <v>ÜÜRITAV PINDSakraalruum45 Sakraalruumid</v>
      </c>
    </row>
    <row r="102" spans="1:4" x14ac:dyDescent="0.25">
      <c r="A102" s="43" t="s">
        <v>422</v>
      </c>
      <c r="B102" s="43" t="s">
        <v>224</v>
      </c>
      <c r="C102" s="43" t="s">
        <v>86</v>
      </c>
      <c r="D102" s="43" t="str">
        <f t="shared" si="1"/>
        <v>ÜÜRITAV PINDSalong22 Äriruumid</v>
      </c>
    </row>
    <row r="103" spans="1:4" x14ac:dyDescent="0.25">
      <c r="A103" s="43" t="s">
        <v>264</v>
      </c>
      <c r="B103" s="43" t="s">
        <v>126</v>
      </c>
      <c r="C103" s="43" t="s">
        <v>86</v>
      </c>
      <c r="D103" s="43" t="str">
        <f t="shared" si="1"/>
        <v>ÜÜRITAV PINDServer23 Äriruumide abiruumid</v>
      </c>
    </row>
    <row r="104" spans="1:4" x14ac:dyDescent="0.25">
      <c r="A104" s="43" t="s">
        <v>423</v>
      </c>
      <c r="B104" s="43" t="s">
        <v>424</v>
      </c>
      <c r="C104" s="43" t="s">
        <v>86</v>
      </c>
      <c r="D104" s="43" t="str">
        <f t="shared" si="1"/>
        <v>ÜÜRITAV PINDSpordiruum/-saal47 Spordiruumid</v>
      </c>
    </row>
    <row r="105" spans="1:4" x14ac:dyDescent="0.25">
      <c r="A105" s="43" t="s">
        <v>425</v>
      </c>
      <c r="B105" s="43" t="s">
        <v>224</v>
      </c>
      <c r="C105" s="43" t="s">
        <v>86</v>
      </c>
      <c r="D105" s="43" t="str">
        <f t="shared" si="1"/>
        <v>ÜÜRITAV PINDStuudio22 Äriruumid</v>
      </c>
    </row>
    <row r="106" spans="1:4" x14ac:dyDescent="0.25">
      <c r="A106" s="43" t="s">
        <v>426</v>
      </c>
      <c r="B106" s="43" t="s">
        <v>427</v>
      </c>
      <c r="C106" s="43" t="s">
        <v>86</v>
      </c>
      <c r="D106" s="43" t="str">
        <f t="shared" si="1"/>
        <v>ÜÜRITAV PINDSuitsetamise ruum79 Liigitamata sotsiaal- ja puhkeruumid</v>
      </c>
    </row>
    <row r="107" spans="1:4" x14ac:dyDescent="0.25">
      <c r="A107" s="43" t="s">
        <v>428</v>
      </c>
      <c r="B107" s="43" t="s">
        <v>429</v>
      </c>
      <c r="C107" s="43" t="s">
        <v>86</v>
      </c>
      <c r="D107" s="43" t="str">
        <f t="shared" si="1"/>
        <v>ÜÜRITAV PINDSöökla/Kohvik61 Toitlustusruumid</v>
      </c>
    </row>
    <row r="108" spans="1:4" x14ac:dyDescent="0.25">
      <c r="A108" s="43" t="s">
        <v>430</v>
      </c>
      <c r="B108" s="43" t="s">
        <v>414</v>
      </c>
      <c r="C108" s="43" t="s">
        <v>86</v>
      </c>
      <c r="D108" s="43" t="str">
        <f t="shared" si="1"/>
        <v>ÜÜRITAV PINDTalveaed89 Liigitamata ühisruumid</v>
      </c>
    </row>
    <row r="109" spans="1:4" x14ac:dyDescent="0.25">
      <c r="A109" s="43" t="s">
        <v>431</v>
      </c>
      <c r="B109" s="43" t="s">
        <v>432</v>
      </c>
      <c r="C109" s="43" t="s">
        <v>86</v>
      </c>
      <c r="D109" s="43" t="str">
        <f t="shared" si="1"/>
        <v>ÜÜRITAV PINDTervishoiuruum42 Tervishoiuruumid</v>
      </c>
    </row>
    <row r="110" spans="1:4" x14ac:dyDescent="0.25">
      <c r="A110" s="43" t="s">
        <v>433</v>
      </c>
      <c r="B110" s="43" t="s">
        <v>414</v>
      </c>
      <c r="C110" s="43" t="s">
        <v>86</v>
      </c>
      <c r="D110" s="43" t="str">
        <f t="shared" si="1"/>
        <v>ÜÜRITAV PINDTorn/Platvorm89 Liigitamata ühisruumid</v>
      </c>
    </row>
    <row r="111" spans="1:4" x14ac:dyDescent="0.25">
      <c r="A111" s="43" t="s">
        <v>434</v>
      </c>
      <c r="B111" s="43" t="s">
        <v>96</v>
      </c>
      <c r="C111" s="43" t="s">
        <v>86</v>
      </c>
      <c r="D111" s="43" t="str">
        <f t="shared" si="1"/>
        <v>ÜÜRITAV PINDTorulifti ruum92 Vertikaalliiklusruumid</v>
      </c>
    </row>
    <row r="112" spans="1:4" x14ac:dyDescent="0.25">
      <c r="A112" s="43" t="s">
        <v>87</v>
      </c>
      <c r="B112" s="43" t="s">
        <v>88</v>
      </c>
      <c r="C112" s="43" t="s">
        <v>86</v>
      </c>
      <c r="D112" s="43" t="str">
        <f t="shared" si="1"/>
        <v>ÜÜRITAV PINDTuulekoda83 Sissepääsuruumid</v>
      </c>
    </row>
    <row r="113" spans="1:4" x14ac:dyDescent="0.25">
      <c r="A113" s="43" t="s">
        <v>238</v>
      </c>
      <c r="B113" s="43" t="s">
        <v>239</v>
      </c>
      <c r="C113" s="43" t="s">
        <v>86</v>
      </c>
      <c r="D113" s="43" t="str">
        <f t="shared" si="1"/>
        <v>ÜÜRITAV PINDTöökoda35 Kutseõppeasutuse töökojad</v>
      </c>
    </row>
    <row r="114" spans="1:4" x14ac:dyDescent="0.25">
      <c r="A114" s="43" t="s">
        <v>238</v>
      </c>
      <c r="B114" s="43" t="s">
        <v>405</v>
      </c>
      <c r="C114" s="43" t="s">
        <v>86</v>
      </c>
      <c r="D114" s="43" t="str">
        <f t="shared" si="1"/>
        <v>ÜÜRITAV PINDTöökoda41 Tootmisruumid</v>
      </c>
    </row>
    <row r="115" spans="1:4" x14ac:dyDescent="0.25">
      <c r="A115" s="43" t="s">
        <v>238</v>
      </c>
      <c r="B115" s="43" t="s">
        <v>368</v>
      </c>
      <c r="C115" s="43" t="s">
        <v>86</v>
      </c>
      <c r="D115" s="43" t="str">
        <f t="shared" si="1"/>
        <v>ÜÜRITAV PINDTöökoda49 Ruumigrupi liigitamata eriruumid</v>
      </c>
    </row>
    <row r="116" spans="1:4" x14ac:dyDescent="0.25">
      <c r="A116" s="43" t="s">
        <v>435</v>
      </c>
      <c r="B116" s="43" t="s">
        <v>424</v>
      </c>
      <c r="C116" s="43" t="s">
        <v>86</v>
      </c>
      <c r="D116" s="43" t="str">
        <f t="shared" si="1"/>
        <v>ÜÜRITAV PINDUjula47 Spordiruumid</v>
      </c>
    </row>
    <row r="117" spans="1:4" x14ac:dyDescent="0.25">
      <c r="A117" s="43" t="s">
        <v>436</v>
      </c>
      <c r="B117" s="43" t="s">
        <v>437</v>
      </c>
      <c r="C117" s="43" t="s">
        <v>86</v>
      </c>
      <c r="D117" s="43" t="str">
        <f t="shared" si="1"/>
        <v>ÜÜRITAV PINDValveruum38 Valveruumid</v>
      </c>
    </row>
    <row r="118" spans="1:4" x14ac:dyDescent="0.25">
      <c r="A118" s="43" t="s">
        <v>438</v>
      </c>
      <c r="B118" s="43" t="s">
        <v>439</v>
      </c>
      <c r="C118" s="43" t="s">
        <v>86</v>
      </c>
      <c r="D118" s="43" t="str">
        <f t="shared" si="1"/>
        <v>ÜÜRITAV PINDVarjend81 Varjendid</v>
      </c>
    </row>
    <row r="119" spans="1:4" x14ac:dyDescent="0.25">
      <c r="A119" s="43" t="s">
        <v>144</v>
      </c>
      <c r="B119" s="43" t="s">
        <v>145</v>
      </c>
      <c r="C119" s="43" t="s">
        <v>86</v>
      </c>
      <c r="D119" s="43" t="str">
        <f t="shared" si="1"/>
        <v>ÜÜRITAV PINDWC73 WC-ruumid</v>
      </c>
    </row>
    <row r="120" spans="1:4" x14ac:dyDescent="0.25">
      <c r="A120" s="43"/>
      <c r="B120" s="43"/>
      <c r="C120" s="43" t="s">
        <v>440</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441</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344</v>
      </c>
      <c r="L1" s="4" t="s">
        <v>100</v>
      </c>
      <c r="M1" s="4" t="s">
        <v>442</v>
      </c>
    </row>
    <row r="2" spans="1:13" x14ac:dyDescent="0.25">
      <c r="A2" s="3" t="s">
        <v>443</v>
      </c>
      <c r="C2" s="4">
        <f>C1</f>
        <v>-5</v>
      </c>
      <c r="D2" s="4" t="s">
        <v>444</v>
      </c>
      <c r="E2" s="4" t="s">
        <v>86</v>
      </c>
      <c r="F2" s="6" t="str">
        <f>IF('Hoone üldandmed'!$B$4="","",IF(IF(C2&gt;='Hoone üldandmed'!$B$4*1,TRUE,FALSE),C2,""))</f>
        <v/>
      </c>
      <c r="G2" s="6" t="b">
        <f>IF('Hoone üldandmed'!$B$4="",FALSE,IF(C2&gt;='Hoone üldandmed'!$B$4*1,TRUE,FALSE))</f>
        <v>0</v>
      </c>
      <c r="H2" s="4"/>
      <c r="I2" s="1">
        <f>COUNTIFS($C$1:C2,C2)</f>
        <v>2</v>
      </c>
      <c r="J2" s="4" t="s">
        <v>152</v>
      </c>
      <c r="L2" s="4" t="s">
        <v>287</v>
      </c>
      <c r="M2" s="4" t="s">
        <v>445</v>
      </c>
    </row>
    <row r="3" spans="1:13" x14ac:dyDescent="0.25">
      <c r="A3" s="3" t="s">
        <v>446</v>
      </c>
      <c r="C3" s="4">
        <f t="shared" ref="C3:C10" si="0">C2</f>
        <v>-5</v>
      </c>
      <c r="D3" s="4" t="s">
        <v>447</v>
      </c>
      <c r="E3" s="4" t="s">
        <v>94</v>
      </c>
      <c r="F3" s="6" t="str">
        <f>IF('Hoone üldandmed'!$B$4="","",IF(IF(C3&gt;='Hoone üldandmed'!$B$4*1,TRUE,FALSE),C3,""))</f>
        <v/>
      </c>
      <c r="G3" s="6" t="b">
        <f>IF('Hoone üldandmed'!$B$4="",FALSE,IF(C3&gt;='Hoone üldandmed'!$B$4*1,TRUE,FALSE))</f>
        <v>0</v>
      </c>
      <c r="H3" s="4"/>
      <c r="I3" s="1">
        <f>COUNTIFS($C$1:C3,C3)</f>
        <v>3</v>
      </c>
      <c r="J3" s="4" t="s">
        <v>94</v>
      </c>
      <c r="L3" s="4" t="s">
        <v>89</v>
      </c>
      <c r="M3" s="4" t="s">
        <v>448</v>
      </c>
    </row>
    <row r="4" spans="1:13" x14ac:dyDescent="0.25">
      <c r="A4" s="3" t="s">
        <v>449</v>
      </c>
      <c r="C4" s="4">
        <f t="shared" si="0"/>
        <v>-5</v>
      </c>
      <c r="D4" s="4" t="s">
        <v>450</v>
      </c>
      <c r="E4" s="4" t="s">
        <v>152</v>
      </c>
      <c r="F4" s="6" t="str">
        <f>IF('Hoone üldandmed'!$B$4="","",IF(IF(C4&gt;='Hoone üldandmed'!$B$4*1,TRUE,FALSE),C4,""))</f>
        <v/>
      </c>
      <c r="G4" s="6" t="b">
        <f>IF('Hoone üldandmed'!$B$4="",FALSE,IF(C4&gt;='Hoone üldandmed'!$B$4*1,TRUE,FALSE))</f>
        <v>0</v>
      </c>
      <c r="H4" s="4"/>
      <c r="I4" s="1">
        <f>COUNTIFS($C$1:C4,C4)</f>
        <v>4</v>
      </c>
      <c r="J4" s="4" t="s">
        <v>86</v>
      </c>
      <c r="L4" s="4" t="s">
        <v>110</v>
      </c>
      <c r="M4" s="4" t="s">
        <v>451</v>
      </c>
    </row>
    <row r="5" spans="1:13" x14ac:dyDescent="0.25">
      <c r="A5" s="3" t="s">
        <v>452</v>
      </c>
      <c r="C5" s="4">
        <f t="shared" si="0"/>
        <v>-5</v>
      </c>
      <c r="D5" s="4" t="s">
        <v>453</v>
      </c>
      <c r="E5" s="4"/>
      <c r="F5" s="6" t="str">
        <f>IF('Hoone üldandmed'!$B$4="","",IF(IF(C5&gt;='Hoone üldandmed'!$B$4*1,TRUE,FALSE),C5,""))</f>
        <v/>
      </c>
      <c r="G5" s="6" t="b">
        <f>IF('Hoone üldandmed'!$B$4="",FALSE,IF(C5&gt;='Hoone üldandmed'!$B$4*1,TRUE,FALSE))</f>
        <v>0</v>
      </c>
      <c r="H5" s="4"/>
      <c r="I5" s="1">
        <f>COUNTIFS($C$1:C5,C5)</f>
        <v>5</v>
      </c>
      <c r="J5" s="4" t="s">
        <v>440</v>
      </c>
      <c r="L5" s="4" t="s">
        <v>454</v>
      </c>
      <c r="M5" s="4" t="s">
        <v>455</v>
      </c>
    </row>
    <row r="6" spans="1:13" x14ac:dyDescent="0.25">
      <c r="A6" s="3" t="s">
        <v>456</v>
      </c>
      <c r="C6" s="4">
        <f t="shared" si="0"/>
        <v>-5</v>
      </c>
      <c r="D6" s="4" t="s">
        <v>457</v>
      </c>
      <c r="E6" s="4" t="s">
        <v>458</v>
      </c>
      <c r="F6" s="6" t="str">
        <f>IF('Hoone üldandmed'!$B$4="","",IF(IF(C6&gt;='Hoone üldandmed'!$B$4*1,TRUE,FALSE),C6,""))</f>
        <v/>
      </c>
      <c r="G6" s="6" t="b">
        <f>IF('Hoone üldandmed'!$B$4="",FALSE,IF(C6&gt;='Hoone üldandmed'!$B$4*1,TRUE,FALSE))</f>
        <v>0</v>
      </c>
      <c r="H6" s="4"/>
      <c r="I6" s="1">
        <f>COUNTIFS($C$1:C6,C6)</f>
        <v>6</v>
      </c>
      <c r="L6" s="4" t="s">
        <v>459</v>
      </c>
      <c r="M6" s="4" t="s">
        <v>460</v>
      </c>
    </row>
    <row r="7" spans="1:13" x14ac:dyDescent="0.25">
      <c r="A7" s="3" t="s">
        <v>84</v>
      </c>
      <c r="C7" s="4">
        <f t="shared" si="0"/>
        <v>-5</v>
      </c>
      <c r="D7" s="4" t="s">
        <v>461</v>
      </c>
      <c r="E7" s="4"/>
      <c r="F7" s="6" t="str">
        <f>IF('Hoone üldandmed'!$B$4="","",IF(IF(C7&gt;='Hoone üldandmed'!$B$4*1,TRUE,FALSE),C7,""))</f>
        <v/>
      </c>
      <c r="G7" s="6" t="b">
        <f>IF('Hoone üldandmed'!$B$4="",FALSE,IF(C7&gt;='Hoone üldandmed'!$B$4*1,TRUE,FALSE))</f>
        <v>0</v>
      </c>
      <c r="H7" s="4"/>
      <c r="I7" s="1">
        <f>COUNTIFS($C$1:C7,C7)</f>
        <v>7</v>
      </c>
    </row>
    <row r="8" spans="1:13" x14ac:dyDescent="0.25">
      <c r="A8" s="3" t="s">
        <v>218</v>
      </c>
      <c r="C8" s="4">
        <f>C7</f>
        <v>-5</v>
      </c>
      <c r="D8" s="4" t="s">
        <v>462</v>
      </c>
      <c r="E8" s="4"/>
      <c r="F8" s="6" t="str">
        <f>IF('Hoone üldandmed'!$B$4="","",IF(IF(C8&gt;='Hoone üldandmed'!$B$4*1,TRUE,FALSE),C8,""))</f>
        <v/>
      </c>
      <c r="G8" s="6" t="b">
        <f>IF('Hoone üldandmed'!$B$4="",FALSE,IF(C8&gt;='Hoone üldandmed'!$B$4*1,TRUE,FALSE))</f>
        <v>0</v>
      </c>
      <c r="H8" s="4"/>
      <c r="I8" s="1">
        <f>COUNTIFS($C$1:C8,C8)</f>
        <v>8</v>
      </c>
    </row>
    <row r="9" spans="1:13" x14ac:dyDescent="0.25">
      <c r="A9" s="3" t="s">
        <v>5</v>
      </c>
      <c r="C9" s="4">
        <f t="shared" si="0"/>
        <v>-5</v>
      </c>
      <c r="D9" s="4" t="s">
        <v>463</v>
      </c>
      <c r="E9" s="4" t="s">
        <v>344</v>
      </c>
      <c r="F9" s="6" t="str">
        <f>IF('Hoone üldandmed'!$B$4="","",IF(IF(C9&gt;='Hoone üldandmed'!$B$4*1,TRUE,FALSE),C9,""))</f>
        <v/>
      </c>
      <c r="G9" s="6" t="b">
        <f>IF('Hoone üldandmed'!$B$4="",FALSE,IF(C9&gt;='Hoone üldandmed'!$B$4*1,TRUE,FALSE))</f>
        <v>0</v>
      </c>
      <c r="H9" s="4"/>
      <c r="I9" s="1">
        <f>COUNTIFS($C$1:C9,C9)</f>
        <v>9</v>
      </c>
    </row>
    <row r="10" spans="1:13" x14ac:dyDescent="0.25">
      <c r="A10" s="3" t="s">
        <v>464</v>
      </c>
      <c r="C10" s="4">
        <f t="shared" si="0"/>
        <v>-5</v>
      </c>
      <c r="D10" s="4" t="s">
        <v>465</v>
      </c>
      <c r="E10" s="4" t="s">
        <v>440</v>
      </c>
      <c r="F10" s="6" t="str">
        <f>IF('Hoone üldandmed'!$B$4="","",IF(IF(C10&gt;='Hoone üldandmed'!$B$4*1,TRUE,FALSE),C10,""))</f>
        <v/>
      </c>
      <c r="G10" s="6" t="b">
        <f>IF('Hoone üldandmed'!$B$4="",FALSE,IF(C10&gt;='Hoone üldandmed'!$B$4*1,TRUE,FALSE))</f>
        <v>0</v>
      </c>
      <c r="H10" s="4"/>
    </row>
    <row r="11" spans="1:13" x14ac:dyDescent="0.25">
      <c r="A11" s="3" t="s">
        <v>466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467</v>
      </c>
      <c r="C12" s="4">
        <f t="shared" si="1"/>
        <v>-4</v>
      </c>
      <c r="D12" s="4" t="s">
        <v>444</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468</v>
      </c>
      <c r="C13" s="4">
        <f t="shared" si="1"/>
        <v>-4</v>
      </c>
      <c r="D13" s="4" t="s">
        <v>447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469</v>
      </c>
      <c r="C14" s="4">
        <f t="shared" si="1"/>
        <v>-4</v>
      </c>
      <c r="D14" s="4" t="s">
        <v>450</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470</v>
      </c>
      <c r="C15" s="4">
        <f t="shared" si="1"/>
        <v>-4</v>
      </c>
      <c r="D15" s="4" t="s">
        <v>453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471</v>
      </c>
      <c r="C16" s="4">
        <f t="shared" si="1"/>
        <v>-4</v>
      </c>
      <c r="D16" s="4" t="s">
        <v>457</v>
      </c>
      <c r="E16" s="4" t="s">
        <v>458</v>
      </c>
      <c r="F16" s="6" t="str">
        <f>IF('Hoone üldandmed'!$B$4="","",IF(IF(C16&gt;='Hoone üldandmed'!$B$4*1,TRUE,FALSE),C16,""))</f>
        <v/>
      </c>
      <c r="G16" s="6" t="b">
        <f>IF('Hoone üldandmed'!$B$4="",FALSE,IF(C16&gt;='Hoone üldandmed'!$B$4*1,TRUE,FALSE))</f>
        <v>0</v>
      </c>
      <c r="H16" s="4"/>
      <c r="I16" s="1">
        <f>COUNTIFS($C$1:C16,C16)</f>
        <v>6</v>
      </c>
    </row>
    <row r="17" spans="1:9" x14ac:dyDescent="0.25">
      <c r="A17" s="3" t="s">
        <v>472</v>
      </c>
      <c r="C17" s="4">
        <f t="shared" si="1"/>
        <v>-4</v>
      </c>
      <c r="D17" s="4" t="s">
        <v>461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473</v>
      </c>
      <c r="C18" s="4">
        <f t="shared" si="1"/>
        <v>-4</v>
      </c>
      <c r="D18" s="4" t="s">
        <v>462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474</v>
      </c>
      <c r="C19" s="4">
        <f t="shared" si="1"/>
        <v>-4</v>
      </c>
      <c r="D19" s="4" t="s">
        <v>463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475</v>
      </c>
      <c r="C20" s="4">
        <f t="shared" si="1"/>
        <v>-4</v>
      </c>
      <c r="D20" s="4" t="s">
        <v>465</v>
      </c>
      <c r="E20" s="4" t="s">
        <v>440</v>
      </c>
      <c r="F20" s="6" t="str">
        <f>IF('Hoone üldandmed'!$B$4="","",IF(IF(C20&gt;='Hoone üldandmed'!$B$4*1,TRUE,FALSE),C20,""))</f>
        <v/>
      </c>
      <c r="G20" s="6" t="b">
        <f>IF('Hoone üldandmed'!$B$4="",FALSE,IF(C20&gt;='Hoone üldandmed'!$B$4*1,TRUE,FALSE))</f>
        <v>0</v>
      </c>
      <c r="H20" s="4"/>
    </row>
    <row r="21" spans="1:9" x14ac:dyDescent="0.25">
      <c r="A21" s="3" t="s">
        <v>476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477</v>
      </c>
      <c r="C22" s="4">
        <f t="shared" si="1"/>
        <v>-3</v>
      </c>
      <c r="D22" s="4" t="s">
        <v>444</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478</v>
      </c>
      <c r="C23" s="4">
        <f t="shared" si="1"/>
        <v>-3</v>
      </c>
      <c r="D23" s="4" t="s">
        <v>447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479</v>
      </c>
      <c r="C24" s="4">
        <f t="shared" si="1"/>
        <v>-3</v>
      </c>
      <c r="D24" s="4" t="s">
        <v>450</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480</v>
      </c>
      <c r="C25" s="4">
        <f t="shared" si="1"/>
        <v>-3</v>
      </c>
      <c r="D25" s="4" t="s">
        <v>453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481</v>
      </c>
      <c r="C26" s="4">
        <f t="shared" si="1"/>
        <v>-3</v>
      </c>
      <c r="D26" s="4" t="s">
        <v>457</v>
      </c>
      <c r="E26" s="4" t="s">
        <v>458</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461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462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463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465</v>
      </c>
      <c r="E30" s="4" t="s">
        <v>440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444</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447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450</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453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457</v>
      </c>
      <c r="E36" s="4" t="s">
        <v>458</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461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462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463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465</v>
      </c>
      <c r="E40" s="4" t="s">
        <v>440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444</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447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450</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453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457</v>
      </c>
      <c r="E46" s="4" t="s">
        <v>458</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461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462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463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465</v>
      </c>
      <c r="E50" s="4" t="s">
        <v>440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444</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447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450</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453</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457</v>
      </c>
      <c r="E56" s="4" t="s">
        <v>458</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461</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462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463</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465</v>
      </c>
      <c r="E60" s="4" t="s">
        <v>440</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444</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447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450</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453</v>
      </c>
      <c r="E65" s="4" t="str">
        <f>IF(E55=0,"",E55)</f>
        <v/>
      </c>
      <c r="F65" s="7">
        <f>IF(IF(C65&lt;='Hoone üldandmed'!$B$3*1,TRUE,FALSE),C65,"")</f>
        <v>1</v>
      </c>
      <c r="G65" s="7" t="b">
        <f>IF(C65&lt;='Hoone üldandmed'!$B$3*1,TRUE,FALSE)</f>
        <v>1</v>
      </c>
      <c r="H65" s="4"/>
      <c r="I65" s="1">
        <f>COUNTIFS($C$1:C65,C65)</f>
        <v>5</v>
      </c>
    </row>
    <row r="66" spans="3:9" x14ac:dyDescent="0.25">
      <c r="C66" s="4">
        <f t="shared" si="2"/>
        <v>1</v>
      </c>
      <c r="D66" s="4" t="s">
        <v>457</v>
      </c>
      <c r="E66" s="4" t="s">
        <v>458</v>
      </c>
      <c r="F66" s="7">
        <f>IF(IF(C66&lt;='Hoone üldandmed'!$B$3*1,TRUE,FALSE),C66,"")</f>
        <v>1</v>
      </c>
      <c r="G66" s="7" t="b">
        <f>IF(C66&lt;='Hoone üldandmed'!$B$3*1,TRUE,FALSE)</f>
        <v>1</v>
      </c>
      <c r="H66" s="4"/>
      <c r="I66" s="1">
        <f>COUNTIFS($C$1:C66,C66)</f>
        <v>6</v>
      </c>
    </row>
    <row r="67" spans="3:9" x14ac:dyDescent="0.25">
      <c r="C67" s="4">
        <f t="shared" ref="C67:C76" si="3">C57+1</f>
        <v>1</v>
      </c>
      <c r="D67" s="4" t="s">
        <v>461</v>
      </c>
      <c r="E67" s="4" t="str">
        <f>IF(E57=0,"",E57)</f>
        <v/>
      </c>
      <c r="F67" s="7">
        <f>IF(IF(C67&lt;='Hoone üldandmed'!$B$3*1,TRUE,FALSE),C67,"")</f>
        <v>1</v>
      </c>
      <c r="G67" s="7" t="b">
        <f>IF(C67&lt;='Hoone üldandmed'!$B$3*1,TRUE,FALSE)</f>
        <v>1</v>
      </c>
      <c r="H67" s="4"/>
      <c r="I67" s="1">
        <f>COUNTIFS($C$1:C67,C67)</f>
        <v>7</v>
      </c>
    </row>
    <row r="68" spans="3:9" x14ac:dyDescent="0.25">
      <c r="C68" s="4">
        <f t="shared" si="3"/>
        <v>1</v>
      </c>
      <c r="D68" s="4" t="s">
        <v>462</v>
      </c>
      <c r="E68" s="4" t="str">
        <f>IF(E58=0,"",E58)</f>
        <v/>
      </c>
      <c r="F68" s="7">
        <f>IF(IF(C68&lt;='Hoone üldandmed'!$B$3*1,TRUE,FALSE),C68,"")</f>
        <v>1</v>
      </c>
      <c r="G68" s="7" t="b">
        <f>IF(C68&lt;='Hoone üldandmed'!$B$3*1,TRUE,FALSE)</f>
        <v>1</v>
      </c>
      <c r="H68" s="4"/>
      <c r="I68" s="1">
        <f>COUNTIFS($C$1:C68,C68)</f>
        <v>8</v>
      </c>
    </row>
    <row r="69" spans="3:9" x14ac:dyDescent="0.25">
      <c r="C69" s="4">
        <f t="shared" si="3"/>
        <v>1</v>
      </c>
      <c r="D69" s="4" t="s">
        <v>463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465</v>
      </c>
      <c r="E70" s="4" t="s">
        <v>440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444</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447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450</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453</v>
      </c>
      <c r="E75" s="4" t="str">
        <f>IF(E65=0,"",E65)</f>
        <v/>
      </c>
      <c r="F75" s="7">
        <f>IF(IF(C75&lt;='Hoone üldandmed'!$B$3*1,TRUE,FALSE),C75,"")</f>
        <v>2</v>
      </c>
      <c r="G75" s="7" t="b">
        <f>IF(C75&lt;='Hoone üldandmed'!$B$3*1,TRUE,FALSE)</f>
        <v>1</v>
      </c>
      <c r="H75" s="4"/>
      <c r="I75" s="1">
        <f>COUNTIFS($C$1:C75,C75)</f>
        <v>5</v>
      </c>
    </row>
    <row r="76" spans="3:9" x14ac:dyDescent="0.25">
      <c r="C76" s="4">
        <f t="shared" si="3"/>
        <v>2</v>
      </c>
      <c r="D76" s="4" t="s">
        <v>457</v>
      </c>
      <c r="E76" s="4" t="s">
        <v>458</v>
      </c>
      <c r="F76" s="7">
        <f>IF(IF(C76&lt;='Hoone üldandmed'!$B$3*1,TRUE,FALSE),C76,"")</f>
        <v>2</v>
      </c>
      <c r="G76" s="7" t="b">
        <f>IF(C76&lt;='Hoone üldandmed'!$B$3*1,TRUE,FALSE)</f>
        <v>1</v>
      </c>
      <c r="H76" s="4"/>
      <c r="I76" s="1">
        <f>COUNTIFS($C$1:C76,C76)</f>
        <v>6</v>
      </c>
    </row>
    <row r="77" spans="3:9" x14ac:dyDescent="0.25">
      <c r="C77" s="4">
        <f t="shared" ref="C77:C86" si="4">C67+1</f>
        <v>2</v>
      </c>
      <c r="D77" s="4" t="s">
        <v>461</v>
      </c>
      <c r="E77" s="4" t="str">
        <f>IF(E67=0,"",E67)</f>
        <v/>
      </c>
      <c r="F77" s="7">
        <f>IF(IF(C77&lt;='Hoone üldandmed'!$B$3*1,TRUE,FALSE),C77,"")</f>
        <v>2</v>
      </c>
      <c r="G77" s="7" t="b">
        <f>IF(C77&lt;='Hoone üldandmed'!$B$3*1,TRUE,FALSE)</f>
        <v>1</v>
      </c>
      <c r="H77" s="4"/>
      <c r="I77" s="1">
        <f>COUNTIFS($C$1:C77,C77)</f>
        <v>7</v>
      </c>
    </row>
    <row r="78" spans="3:9" x14ac:dyDescent="0.25">
      <c r="C78" s="4">
        <f t="shared" si="4"/>
        <v>2</v>
      </c>
      <c r="D78" s="4" t="s">
        <v>462</v>
      </c>
      <c r="E78" s="4" t="str">
        <f>IF(E68=0,"",E68)</f>
        <v/>
      </c>
      <c r="F78" s="7">
        <f>IF(IF(C78&lt;='Hoone üldandmed'!$B$3*1,TRUE,FALSE),C78,"")</f>
        <v>2</v>
      </c>
      <c r="G78" s="7" t="b">
        <f>IF(C78&lt;='Hoone üldandmed'!$B$3*1,TRUE,FALSE)</f>
        <v>1</v>
      </c>
      <c r="H78" s="4"/>
      <c r="I78" s="1">
        <f>COUNTIFS($C$1:C78,C78)</f>
        <v>8</v>
      </c>
    </row>
    <row r="79" spans="3:9" x14ac:dyDescent="0.25">
      <c r="C79" s="4">
        <f t="shared" si="4"/>
        <v>2</v>
      </c>
      <c r="D79" s="4" t="s">
        <v>463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465</v>
      </c>
      <c r="E80" s="4" t="s">
        <v>440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444</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447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450</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453</v>
      </c>
      <c r="E85" s="4" t="str">
        <f>IF(E75=0,"",E75)</f>
        <v/>
      </c>
      <c r="F85" s="7">
        <f>IF(IF(C85&lt;='Hoone üldandmed'!$B$3*1,TRUE,FALSE),C85,"")</f>
        <v>3</v>
      </c>
      <c r="G85" s="7" t="b">
        <f>IF(C85&lt;='Hoone üldandmed'!$B$3*1,TRUE,FALSE)</f>
        <v>1</v>
      </c>
      <c r="H85" s="4"/>
      <c r="I85" s="1">
        <f>COUNTIFS($C$1:C85,C85)</f>
        <v>5</v>
      </c>
    </row>
    <row r="86" spans="3:9" x14ac:dyDescent="0.25">
      <c r="C86" s="4">
        <f t="shared" si="4"/>
        <v>3</v>
      </c>
      <c r="D86" s="4" t="s">
        <v>457</v>
      </c>
      <c r="E86" s="4" t="s">
        <v>458</v>
      </c>
      <c r="F86" s="7">
        <f>IF(IF(C86&lt;='Hoone üldandmed'!$B$3*1,TRUE,FALSE),C86,"")</f>
        <v>3</v>
      </c>
      <c r="G86" s="7" t="b">
        <f>IF(C86&lt;='Hoone üldandmed'!$B$3*1,TRUE,FALSE)</f>
        <v>1</v>
      </c>
      <c r="H86" s="4"/>
      <c r="I86" s="1">
        <f>COUNTIFS($C$1:C86,C86)</f>
        <v>6</v>
      </c>
    </row>
    <row r="87" spans="3:9" x14ac:dyDescent="0.25">
      <c r="C87" s="4">
        <f t="shared" ref="C87:C96" si="5">C77+1</f>
        <v>3</v>
      </c>
      <c r="D87" s="4" t="s">
        <v>461</v>
      </c>
      <c r="E87" s="4" t="str">
        <f>IF(E77=0,"",E77)</f>
        <v/>
      </c>
      <c r="F87" s="7">
        <f>IF(IF(C87&lt;='Hoone üldandmed'!$B$3*1,TRUE,FALSE),C87,"")</f>
        <v>3</v>
      </c>
      <c r="G87" s="7" t="b">
        <f>IF(C87&lt;='Hoone üldandmed'!$B$3*1,TRUE,FALSE)</f>
        <v>1</v>
      </c>
      <c r="H87" s="4"/>
      <c r="I87" s="1">
        <f>COUNTIFS($C$1:C87,C87)</f>
        <v>7</v>
      </c>
    </row>
    <row r="88" spans="3:9" x14ac:dyDescent="0.25">
      <c r="C88" s="4">
        <f t="shared" si="5"/>
        <v>3</v>
      </c>
      <c r="D88" s="4" t="s">
        <v>462</v>
      </c>
      <c r="E88" s="4" t="str">
        <f>IF(E78=0,"",E78)</f>
        <v/>
      </c>
      <c r="F88" s="7">
        <f>IF(IF(C88&lt;='Hoone üldandmed'!$B$3*1,TRUE,FALSE),C88,"")</f>
        <v>3</v>
      </c>
      <c r="G88" s="7" t="b">
        <f>IF(C88&lt;='Hoone üldandmed'!$B$3*1,TRUE,FALSE)</f>
        <v>1</v>
      </c>
      <c r="H88" s="4"/>
      <c r="I88" s="1">
        <f>COUNTIFS($C$1:C88,C88)</f>
        <v>8</v>
      </c>
    </row>
    <row r="89" spans="3:9" x14ac:dyDescent="0.25">
      <c r="C89" s="4">
        <f t="shared" si="5"/>
        <v>3</v>
      </c>
      <c r="D89" s="4" t="s">
        <v>463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465</v>
      </c>
      <c r="E90" s="4" t="s">
        <v>440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444</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447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450</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453</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457</v>
      </c>
      <c r="E96" s="4" t="s">
        <v>458</v>
      </c>
      <c r="F96" s="7" t="str">
        <f>IF(IF(C96&lt;='Hoone üldandmed'!$B$3*1,TRUE,FALSE),C96,"")</f>
        <v/>
      </c>
      <c r="G96" s="7" t="b">
        <f>IF(C96&lt;='Hoone üldandmed'!$B$3*1,TRUE,FALSE)</f>
        <v>0</v>
      </c>
      <c r="H96" s="4"/>
      <c r="I96" s="1">
        <f>COUNTIFS($C$1:C96,C96)</f>
        <v>6</v>
      </c>
    </row>
    <row r="97" spans="3:9" x14ac:dyDescent="0.25">
      <c r="C97" s="4">
        <f t="shared" ref="C97:C106" si="6">C87+1</f>
        <v>4</v>
      </c>
      <c r="D97" s="4" t="s">
        <v>461</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462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463</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465</v>
      </c>
      <c r="E100" s="4" t="s">
        <v>440</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444</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447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450</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453</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457</v>
      </c>
      <c r="E106" s="4" t="s">
        <v>458</v>
      </c>
      <c r="F106" s="7" t="str">
        <f>IF(IF(C106&lt;='Hoone üldandmed'!$B$3*1,TRUE,FALSE),C106,"")</f>
        <v/>
      </c>
      <c r="G106" s="7" t="b">
        <f>IF(C106&lt;='Hoone üldandmed'!$B$3*1,TRUE,FALSE)</f>
        <v>0</v>
      </c>
      <c r="H106" s="4"/>
      <c r="I106" s="1">
        <f>COUNTIFS($C$1:C106,C106)</f>
        <v>6</v>
      </c>
    </row>
    <row r="107" spans="3:9" x14ac:dyDescent="0.25">
      <c r="C107" s="4">
        <f t="shared" ref="C107:C116" si="7">C97+1</f>
        <v>5</v>
      </c>
      <c r="D107" s="4" t="s">
        <v>461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462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463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465</v>
      </c>
      <c r="E110" s="4" t="s">
        <v>440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444</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447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450</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453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457</v>
      </c>
      <c r="E116" s="4" t="s">
        <v>458</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461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462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463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465</v>
      </c>
      <c r="E120" s="4" t="s">
        <v>440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444</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447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450</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453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457</v>
      </c>
      <c r="E126" s="4" t="s">
        <v>458</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461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462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463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465</v>
      </c>
      <c r="E130" s="4" t="s">
        <v>440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444</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447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450</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453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457</v>
      </c>
      <c r="E136" s="4" t="s">
        <v>458</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461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462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463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465</v>
      </c>
      <c r="E140" s="4" t="s">
        <v>440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444</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447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450</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453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457</v>
      </c>
      <c r="E146" s="4" t="s">
        <v>458</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461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462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463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465</v>
      </c>
      <c r="E150" s="4" t="s">
        <v>440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444</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447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450</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453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457</v>
      </c>
      <c r="E156" s="4" t="s">
        <v>458</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461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462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463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465</v>
      </c>
      <c r="E160" s="4" t="s">
        <v>440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444</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447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450</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453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457</v>
      </c>
      <c r="E166" s="4" t="s">
        <v>458</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461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462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463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465</v>
      </c>
      <c r="E170" s="4" t="s">
        <v>440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444</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447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450</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453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457</v>
      </c>
      <c r="E176" s="4" t="s">
        <v>458</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461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462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463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465</v>
      </c>
      <c r="E180" s="4" t="s">
        <v>440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444</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447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450</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453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457</v>
      </c>
      <c r="E186" s="4" t="s">
        <v>458</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461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462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463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465</v>
      </c>
      <c r="E190" s="4" t="s">
        <v>440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444</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447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450</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453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457</v>
      </c>
      <c r="E196" s="4" t="s">
        <v>458</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461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462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463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465</v>
      </c>
      <c r="E200" s="4" t="s">
        <v>440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444</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447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450</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453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457</v>
      </c>
      <c r="E206" s="4" t="s">
        <v>458</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461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462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463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465</v>
      </c>
      <c r="E210" s="4" t="s">
        <v>440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444</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447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450</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453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457</v>
      </c>
      <c r="E216" s="4" t="s">
        <v>458</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461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462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463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465</v>
      </c>
      <c r="E220" s="4" t="s">
        <v>440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444</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447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450</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453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457</v>
      </c>
      <c r="E226" s="4" t="s">
        <v>458</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461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462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463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465</v>
      </c>
      <c r="E230" s="4" t="s">
        <v>440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444</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447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450</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453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457</v>
      </c>
      <c r="E236" s="4" t="s">
        <v>458</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461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462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463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465</v>
      </c>
      <c r="E240" s="4" t="s">
        <v>440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444</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447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450</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453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457</v>
      </c>
      <c r="E246" s="4" t="s">
        <v>458</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461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462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463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465</v>
      </c>
      <c r="E250" s="4" t="s">
        <v>440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444</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447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450</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453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457</v>
      </c>
      <c r="E256" s="4" t="s">
        <v>458</v>
      </c>
      <c r="F256" s="7" t="str">
        <f>IF(IF(C256&lt;='Hoone üldandmed'!$B$3*1,TRUE,FALSE),C256,"")</f>
        <v/>
      </c>
      <c r="G256" s="7" t="b">
        <f>IF(C256&lt;='Hoone üldandmed'!$B$3*1,TRUE,FALSE)</f>
        <v>0</v>
      </c>
      <c r="H256" s="4"/>
      <c r="I256" s="1">
        <f>COUNTIFS($C$1:C256,C256)</f>
        <v>6</v>
      </c>
    </row>
    <row r="257" spans="3:9" x14ac:dyDescent="0.25">
      <c r="C257" s="4">
        <f>C247+1</f>
        <v>20</v>
      </c>
      <c r="D257" s="4" t="s">
        <v>461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462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463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465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340</v>
      </c>
      <c r="B1" s="2" t="s">
        <v>74</v>
      </c>
    </row>
    <row r="2" spans="1:2" x14ac:dyDescent="0.25">
      <c r="A2" s="4" t="s">
        <v>344</v>
      </c>
      <c r="B2" s="4" t="s">
        <v>342</v>
      </c>
    </row>
    <row r="3" spans="1:2" x14ac:dyDescent="0.25">
      <c r="A3" s="4" t="s">
        <v>344</v>
      </c>
      <c r="B3" s="4" t="s">
        <v>345</v>
      </c>
    </row>
    <row r="4" spans="1:2" x14ac:dyDescent="0.25">
      <c r="A4" s="4" t="s">
        <v>344</v>
      </c>
      <c r="B4" s="4" t="s">
        <v>346</v>
      </c>
    </row>
    <row r="5" spans="1:2" x14ac:dyDescent="0.25">
      <c r="A5" s="4" t="s">
        <v>152</v>
      </c>
      <c r="B5" s="4" t="s">
        <v>347</v>
      </c>
    </row>
    <row r="6" spans="1:2" x14ac:dyDescent="0.25">
      <c r="A6" s="4" t="s">
        <v>152</v>
      </c>
      <c r="B6" s="4" t="s">
        <v>348</v>
      </c>
    </row>
    <row r="7" spans="1:2" x14ac:dyDescent="0.25">
      <c r="A7" s="4" t="s">
        <v>152</v>
      </c>
      <c r="B7" s="4" t="s">
        <v>349</v>
      </c>
    </row>
    <row r="8" spans="1:2" x14ac:dyDescent="0.25">
      <c r="A8" s="4" t="s">
        <v>152</v>
      </c>
      <c r="B8" s="4" t="s">
        <v>350</v>
      </c>
    </row>
    <row r="9" spans="1:2" x14ac:dyDescent="0.25">
      <c r="A9" s="4" t="s">
        <v>152</v>
      </c>
      <c r="B9" s="4" t="s">
        <v>153</v>
      </c>
    </row>
    <row r="10" spans="1:2" x14ac:dyDescent="0.25">
      <c r="A10" s="4" t="s">
        <v>152</v>
      </c>
      <c r="B10" s="4" t="s">
        <v>351</v>
      </c>
    </row>
    <row r="11" spans="1:2" x14ac:dyDescent="0.25">
      <c r="A11" s="4" t="s">
        <v>152</v>
      </c>
      <c r="B11" s="4" t="s">
        <v>352</v>
      </c>
    </row>
    <row r="12" spans="1:2" x14ac:dyDescent="0.25">
      <c r="A12" s="4" t="s">
        <v>152</v>
      </c>
      <c r="B12" s="4" t="s">
        <v>354</v>
      </c>
    </row>
    <row r="13" spans="1:2" x14ac:dyDescent="0.25">
      <c r="A13" s="4" t="s">
        <v>152</v>
      </c>
      <c r="B13" s="4" t="s">
        <v>180</v>
      </c>
    </row>
    <row r="14" spans="1:2" x14ac:dyDescent="0.25">
      <c r="A14" s="4" t="s">
        <v>152</v>
      </c>
      <c r="B14" s="4" t="s">
        <v>355</v>
      </c>
    </row>
    <row r="15" spans="1:2" x14ac:dyDescent="0.25">
      <c r="A15" s="4" t="s">
        <v>152</v>
      </c>
      <c r="B15" s="4" t="s">
        <v>356</v>
      </c>
    </row>
    <row r="16" spans="1:2" x14ac:dyDescent="0.25">
      <c r="A16" s="4" t="s">
        <v>152</v>
      </c>
      <c r="B16" s="4" t="s">
        <v>357</v>
      </c>
    </row>
    <row r="17" spans="1:2" x14ac:dyDescent="0.25">
      <c r="A17" s="4" t="s">
        <v>152</v>
      </c>
      <c r="B17" s="4" t="s">
        <v>358</v>
      </c>
    </row>
    <row r="18" spans="1:2" x14ac:dyDescent="0.25">
      <c r="A18" s="4" t="s">
        <v>152</v>
      </c>
      <c r="B18" s="4" t="s">
        <v>213</v>
      </c>
    </row>
    <row r="19" spans="1:2" x14ac:dyDescent="0.25">
      <c r="A19" s="4" t="s">
        <v>152</v>
      </c>
      <c r="B19" s="4" t="s">
        <v>178</v>
      </c>
    </row>
    <row r="20" spans="1:2" x14ac:dyDescent="0.25">
      <c r="A20" s="4" t="s">
        <v>152</v>
      </c>
      <c r="B20" s="4" t="s">
        <v>359</v>
      </c>
    </row>
    <row r="21" spans="1:2" x14ac:dyDescent="0.25">
      <c r="A21" s="4" t="s">
        <v>152</v>
      </c>
      <c r="B21" s="4" t="s">
        <v>360</v>
      </c>
    </row>
    <row r="22" spans="1:2" x14ac:dyDescent="0.25">
      <c r="A22" s="4" t="s">
        <v>152</v>
      </c>
      <c r="B22" s="4" t="s">
        <v>361</v>
      </c>
    </row>
    <row r="23" spans="1:2" x14ac:dyDescent="0.25">
      <c r="A23" s="4" t="s">
        <v>152</v>
      </c>
      <c r="B23" s="4" t="s">
        <v>296</v>
      </c>
    </row>
    <row r="24" spans="1:2" x14ac:dyDescent="0.25">
      <c r="A24" s="4" t="s">
        <v>152</v>
      </c>
      <c r="B24" s="4" t="s">
        <v>362</v>
      </c>
    </row>
    <row r="25" spans="1:2" x14ac:dyDescent="0.25">
      <c r="A25" s="4" t="s">
        <v>94</v>
      </c>
      <c r="B25" s="4" t="s">
        <v>188</v>
      </c>
    </row>
    <row r="26" spans="1:2" x14ac:dyDescent="0.25">
      <c r="A26" s="4" t="s">
        <v>94</v>
      </c>
      <c r="B26" s="4" t="s">
        <v>221</v>
      </c>
    </row>
    <row r="27" spans="1:2" x14ac:dyDescent="0.25">
      <c r="A27" s="4" t="s">
        <v>94</v>
      </c>
      <c r="B27" s="4" t="s">
        <v>95</v>
      </c>
    </row>
    <row r="28" spans="1:2" x14ac:dyDescent="0.25">
      <c r="A28" s="4" t="s">
        <v>86</v>
      </c>
      <c r="B28" s="4" t="s">
        <v>91</v>
      </c>
    </row>
    <row r="29" spans="1:2" x14ac:dyDescent="0.25">
      <c r="A29" s="4" t="s">
        <v>86</v>
      </c>
      <c r="B29" s="4" t="s">
        <v>125</v>
      </c>
    </row>
    <row r="30" spans="1:2" x14ac:dyDescent="0.25">
      <c r="A30" s="4" t="s">
        <v>86</v>
      </c>
      <c r="B30" s="4" t="s">
        <v>134</v>
      </c>
    </row>
    <row r="31" spans="1:2" x14ac:dyDescent="0.25">
      <c r="A31" s="4" t="s">
        <v>86</v>
      </c>
      <c r="B31" s="4" t="s">
        <v>363</v>
      </c>
    </row>
    <row r="32" spans="1:2" x14ac:dyDescent="0.25">
      <c r="A32" s="4" t="s">
        <v>86</v>
      </c>
      <c r="B32" s="4" t="s">
        <v>365</v>
      </c>
    </row>
    <row r="33" spans="1:2" x14ac:dyDescent="0.25">
      <c r="A33" s="4" t="s">
        <v>86</v>
      </c>
      <c r="B33" s="4" t="s">
        <v>367</v>
      </c>
    </row>
    <row r="34" spans="1:2" x14ac:dyDescent="0.25">
      <c r="A34" s="4" t="s">
        <v>86</v>
      </c>
      <c r="B34" s="4" t="s">
        <v>369</v>
      </c>
    </row>
    <row r="35" spans="1:2" x14ac:dyDescent="0.25">
      <c r="A35" s="4" t="s">
        <v>86</v>
      </c>
      <c r="B35" s="4" t="s">
        <v>150</v>
      </c>
    </row>
    <row r="36" spans="1:2" x14ac:dyDescent="0.25">
      <c r="A36" s="4" t="s">
        <v>86</v>
      </c>
      <c r="B36" s="4" t="s">
        <v>371</v>
      </c>
    </row>
    <row r="37" spans="1:2" x14ac:dyDescent="0.25">
      <c r="A37" s="4" t="s">
        <v>86</v>
      </c>
      <c r="B37" s="4" t="s">
        <v>380</v>
      </c>
    </row>
    <row r="38" spans="1:2" x14ac:dyDescent="0.25">
      <c r="A38" s="4" t="s">
        <v>86</v>
      </c>
      <c r="B38" s="4" t="s">
        <v>381</v>
      </c>
    </row>
    <row r="39" spans="1:2" x14ac:dyDescent="0.25">
      <c r="A39" s="4" t="s">
        <v>86</v>
      </c>
      <c r="B39" s="4" t="s">
        <v>245</v>
      </c>
    </row>
    <row r="40" spans="1:2" x14ac:dyDescent="0.25">
      <c r="A40" s="4" t="s">
        <v>86</v>
      </c>
      <c r="B40" s="4" t="s">
        <v>130</v>
      </c>
    </row>
    <row r="41" spans="1:2" x14ac:dyDescent="0.25">
      <c r="A41" s="4" t="s">
        <v>86</v>
      </c>
      <c r="B41" s="4" t="s">
        <v>383</v>
      </c>
    </row>
    <row r="42" spans="1:2" x14ac:dyDescent="0.25">
      <c r="A42" s="4" t="s">
        <v>86</v>
      </c>
      <c r="B42" s="4" t="s">
        <v>384</v>
      </c>
    </row>
    <row r="43" spans="1:2" x14ac:dyDescent="0.25">
      <c r="A43" s="4" t="s">
        <v>86</v>
      </c>
      <c r="B43" s="5" t="s">
        <v>386</v>
      </c>
    </row>
    <row r="44" spans="1:2" x14ac:dyDescent="0.25">
      <c r="A44" s="4" t="s">
        <v>86</v>
      </c>
      <c r="B44" s="4" t="s">
        <v>117</v>
      </c>
    </row>
    <row r="45" spans="1:2" x14ac:dyDescent="0.25">
      <c r="A45" s="4" t="s">
        <v>86</v>
      </c>
      <c r="B45" s="4" t="s">
        <v>387</v>
      </c>
    </row>
    <row r="46" spans="1:2" x14ac:dyDescent="0.25">
      <c r="A46" s="4" t="s">
        <v>86</v>
      </c>
      <c r="B46" s="4" t="s">
        <v>390</v>
      </c>
    </row>
    <row r="47" spans="1:2" x14ac:dyDescent="0.25">
      <c r="A47" s="4" t="s">
        <v>86</v>
      </c>
      <c r="B47" s="4" t="s">
        <v>391</v>
      </c>
    </row>
    <row r="48" spans="1:2" x14ac:dyDescent="0.25">
      <c r="A48" s="4" t="s">
        <v>86</v>
      </c>
      <c r="B48" s="4" t="s">
        <v>392</v>
      </c>
    </row>
    <row r="49" spans="1:2" x14ac:dyDescent="0.25">
      <c r="A49" s="4" t="s">
        <v>86</v>
      </c>
      <c r="B49" s="4" t="s">
        <v>394</v>
      </c>
    </row>
    <row r="50" spans="1:2" x14ac:dyDescent="0.25">
      <c r="A50" s="4" t="s">
        <v>86</v>
      </c>
      <c r="B50" s="4" t="s">
        <v>395</v>
      </c>
    </row>
    <row r="51" spans="1:2" x14ac:dyDescent="0.25">
      <c r="A51" s="4" t="s">
        <v>86</v>
      </c>
      <c r="B51" s="4" t="s">
        <v>108</v>
      </c>
    </row>
    <row r="52" spans="1:2" x14ac:dyDescent="0.25">
      <c r="A52" s="4" t="s">
        <v>86</v>
      </c>
      <c r="B52" s="4" t="s">
        <v>147</v>
      </c>
    </row>
    <row r="53" spans="1:2" x14ac:dyDescent="0.25">
      <c r="A53" s="4" t="s">
        <v>86</v>
      </c>
      <c r="B53" s="5" t="s">
        <v>396</v>
      </c>
    </row>
    <row r="54" spans="1:2" x14ac:dyDescent="0.25">
      <c r="A54" s="4" t="s">
        <v>86</v>
      </c>
      <c r="B54" s="4" t="s">
        <v>105</v>
      </c>
    </row>
    <row r="55" spans="1:2" x14ac:dyDescent="0.25">
      <c r="A55" s="4" t="s">
        <v>86</v>
      </c>
      <c r="B55" s="5" t="s">
        <v>397</v>
      </c>
    </row>
    <row r="56" spans="1:2" x14ac:dyDescent="0.25">
      <c r="A56" s="4" t="s">
        <v>86</v>
      </c>
      <c r="B56" s="4" t="s">
        <v>399</v>
      </c>
    </row>
    <row r="57" spans="1:2" x14ac:dyDescent="0.25">
      <c r="A57" s="4" t="s">
        <v>86</v>
      </c>
      <c r="B57" s="4" t="s">
        <v>400</v>
      </c>
    </row>
    <row r="58" spans="1:2" x14ac:dyDescent="0.25">
      <c r="A58" s="4" t="s">
        <v>86</v>
      </c>
      <c r="B58" s="4" t="s">
        <v>402</v>
      </c>
    </row>
    <row r="59" spans="1:2" x14ac:dyDescent="0.25">
      <c r="A59" s="4" t="s">
        <v>86</v>
      </c>
      <c r="B59" s="4" t="s">
        <v>403</v>
      </c>
    </row>
    <row r="60" spans="1:2" x14ac:dyDescent="0.25">
      <c r="A60" s="4" t="s">
        <v>86</v>
      </c>
      <c r="B60" s="4" t="s">
        <v>404</v>
      </c>
    </row>
    <row r="61" spans="1:2" x14ac:dyDescent="0.25">
      <c r="A61" s="4" t="s">
        <v>86</v>
      </c>
      <c r="B61" s="4" t="s">
        <v>406</v>
      </c>
    </row>
    <row r="62" spans="1:2" x14ac:dyDescent="0.25">
      <c r="A62" s="4" t="s">
        <v>86</v>
      </c>
      <c r="B62" s="4" t="s">
        <v>408</v>
      </c>
    </row>
    <row r="63" spans="1:2" x14ac:dyDescent="0.25">
      <c r="A63" s="4" t="s">
        <v>86</v>
      </c>
      <c r="B63" s="4" t="s">
        <v>276</v>
      </c>
    </row>
    <row r="64" spans="1:2" x14ac:dyDescent="0.25">
      <c r="A64" s="4" t="s">
        <v>86</v>
      </c>
      <c r="B64" s="4" t="s">
        <v>98</v>
      </c>
    </row>
    <row r="65" spans="1:2" x14ac:dyDescent="0.25">
      <c r="A65" s="4" t="s">
        <v>86</v>
      </c>
      <c r="B65" s="4" t="s">
        <v>410</v>
      </c>
    </row>
    <row r="66" spans="1:2" x14ac:dyDescent="0.25">
      <c r="A66" s="4" t="s">
        <v>86</v>
      </c>
      <c r="B66" s="4" t="s">
        <v>223</v>
      </c>
    </row>
    <row r="67" spans="1:2" x14ac:dyDescent="0.25">
      <c r="A67" s="4" t="s">
        <v>86</v>
      </c>
      <c r="B67" s="4" t="s">
        <v>413</v>
      </c>
    </row>
    <row r="68" spans="1:2" x14ac:dyDescent="0.25">
      <c r="A68" s="4" t="s">
        <v>86</v>
      </c>
      <c r="B68" s="4" t="s">
        <v>138</v>
      </c>
    </row>
    <row r="69" spans="1:2" x14ac:dyDescent="0.25">
      <c r="A69" s="4" t="s">
        <v>86</v>
      </c>
      <c r="B69" s="4" t="s">
        <v>233</v>
      </c>
    </row>
    <row r="70" spans="1:2" x14ac:dyDescent="0.25">
      <c r="A70" s="4" t="s">
        <v>86</v>
      </c>
      <c r="B70" s="4" t="s">
        <v>416</v>
      </c>
    </row>
    <row r="71" spans="1:2" x14ac:dyDescent="0.25">
      <c r="A71" s="4" t="s">
        <v>86</v>
      </c>
      <c r="B71" s="4" t="s">
        <v>417</v>
      </c>
    </row>
    <row r="72" spans="1:2" x14ac:dyDescent="0.25">
      <c r="A72" s="4" t="s">
        <v>86</v>
      </c>
      <c r="B72" s="4" t="s">
        <v>419</v>
      </c>
    </row>
    <row r="73" spans="1:2" x14ac:dyDescent="0.25">
      <c r="A73" s="4" t="s">
        <v>86</v>
      </c>
      <c r="B73" s="4" t="s">
        <v>141</v>
      </c>
    </row>
    <row r="74" spans="1:2" x14ac:dyDescent="0.25">
      <c r="A74" s="4" t="s">
        <v>86</v>
      </c>
      <c r="B74" s="4" t="s">
        <v>114</v>
      </c>
    </row>
    <row r="75" spans="1:2" x14ac:dyDescent="0.25">
      <c r="A75" s="4" t="s">
        <v>86</v>
      </c>
      <c r="B75" s="4" t="s">
        <v>420</v>
      </c>
    </row>
    <row r="76" spans="1:2" x14ac:dyDescent="0.25">
      <c r="A76" s="4" t="s">
        <v>86</v>
      </c>
      <c r="B76" s="4" t="s">
        <v>422</v>
      </c>
    </row>
    <row r="77" spans="1:2" x14ac:dyDescent="0.25">
      <c r="A77" s="4" t="s">
        <v>86</v>
      </c>
      <c r="B77" s="4" t="s">
        <v>264</v>
      </c>
    </row>
    <row r="78" spans="1:2" x14ac:dyDescent="0.25">
      <c r="A78" s="4" t="s">
        <v>86</v>
      </c>
      <c r="B78" s="4" t="s">
        <v>423</v>
      </c>
    </row>
    <row r="79" spans="1:2" x14ac:dyDescent="0.25">
      <c r="A79" s="4" t="s">
        <v>86</v>
      </c>
      <c r="B79" s="4" t="s">
        <v>425</v>
      </c>
    </row>
    <row r="80" spans="1:2" x14ac:dyDescent="0.25">
      <c r="A80" s="4" t="s">
        <v>86</v>
      </c>
      <c r="B80" s="4" t="s">
        <v>426</v>
      </c>
    </row>
    <row r="81" spans="1:2" x14ac:dyDescent="0.25">
      <c r="A81" s="4" t="s">
        <v>86</v>
      </c>
      <c r="B81" s="4" t="s">
        <v>428</v>
      </c>
    </row>
    <row r="82" spans="1:2" x14ac:dyDescent="0.25">
      <c r="A82" s="4" t="s">
        <v>86</v>
      </c>
      <c r="B82" s="4" t="s">
        <v>430</v>
      </c>
    </row>
    <row r="83" spans="1:2" x14ac:dyDescent="0.25">
      <c r="A83" s="4" t="s">
        <v>86</v>
      </c>
      <c r="B83" s="4" t="s">
        <v>431</v>
      </c>
    </row>
    <row r="84" spans="1:2" x14ac:dyDescent="0.25">
      <c r="A84" s="4" t="s">
        <v>86</v>
      </c>
      <c r="B84" s="4" t="s">
        <v>433</v>
      </c>
    </row>
    <row r="85" spans="1:2" x14ac:dyDescent="0.25">
      <c r="A85" s="4" t="s">
        <v>86</v>
      </c>
      <c r="B85" s="4" t="s">
        <v>434</v>
      </c>
    </row>
    <row r="86" spans="1:2" x14ac:dyDescent="0.25">
      <c r="A86" s="4" t="s">
        <v>86</v>
      </c>
      <c r="B86" s="4" t="s">
        <v>87</v>
      </c>
    </row>
    <row r="87" spans="1:2" x14ac:dyDescent="0.25">
      <c r="A87" s="4" t="s">
        <v>86</v>
      </c>
      <c r="B87" s="4" t="s">
        <v>238</v>
      </c>
    </row>
    <row r="88" spans="1:2" x14ac:dyDescent="0.25">
      <c r="A88" s="4" t="s">
        <v>86</v>
      </c>
      <c r="B88" s="4" t="s">
        <v>435</v>
      </c>
    </row>
    <row r="89" spans="1:2" x14ac:dyDescent="0.25">
      <c r="A89" s="4" t="s">
        <v>86</v>
      </c>
      <c r="B89" s="4" t="s">
        <v>436</v>
      </c>
    </row>
    <row r="90" spans="1:2" x14ac:dyDescent="0.25">
      <c r="A90" s="4" t="s">
        <v>86</v>
      </c>
      <c r="B90" s="4" t="s">
        <v>438</v>
      </c>
    </row>
    <row r="91" spans="1:2" x14ac:dyDescent="0.25">
      <c r="A91" s="4" t="s">
        <v>86</v>
      </c>
      <c r="B91" s="4" t="s">
        <v>144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482</v>
      </c>
      <c r="B1" s="66" t="s">
        <v>483</v>
      </c>
      <c r="C1" s="66" t="s">
        <v>484</v>
      </c>
      <c r="D1" s="67" t="s">
        <v>485</v>
      </c>
      <c r="E1" s="66" t="s">
        <v>483</v>
      </c>
      <c r="F1" s="67" t="s">
        <v>486</v>
      </c>
      <c r="G1" s="66" t="s">
        <v>487</v>
      </c>
      <c r="H1" s="67" t="s">
        <v>488</v>
      </c>
    </row>
    <row r="2" spans="1:8" x14ac:dyDescent="0.25">
      <c r="A2" s="111">
        <v>1</v>
      </c>
      <c r="B2" s="112" t="s">
        <v>489</v>
      </c>
      <c r="C2" s="113" t="s">
        <v>490</v>
      </c>
      <c r="D2" s="68" t="s">
        <v>491</v>
      </c>
      <c r="E2" s="69" t="s">
        <v>492</v>
      </c>
      <c r="F2" s="70" t="s">
        <v>493</v>
      </c>
      <c r="G2" s="71" t="s">
        <v>494</v>
      </c>
      <c r="H2" s="72" t="s">
        <v>495</v>
      </c>
    </row>
    <row r="3" spans="1:8" x14ac:dyDescent="0.25">
      <c r="A3" s="111"/>
      <c r="B3" s="112"/>
      <c r="C3" s="113"/>
      <c r="D3" s="68" t="s">
        <v>496</v>
      </c>
      <c r="E3" s="69" t="s">
        <v>497</v>
      </c>
      <c r="F3" s="73" t="s">
        <v>493</v>
      </c>
      <c r="G3" s="74" t="s">
        <v>498</v>
      </c>
      <c r="H3" s="72" t="s">
        <v>499</v>
      </c>
    </row>
    <row r="4" spans="1:8" x14ac:dyDescent="0.25">
      <c r="A4" s="111"/>
      <c r="B4" s="112"/>
      <c r="C4" s="113"/>
      <c r="D4" s="68" t="s">
        <v>500</v>
      </c>
      <c r="E4" s="70" t="s">
        <v>501</v>
      </c>
      <c r="F4" s="70" t="s">
        <v>502</v>
      </c>
      <c r="G4" s="75">
        <v>25.1</v>
      </c>
      <c r="H4" s="72" t="s">
        <v>503</v>
      </c>
    </row>
    <row r="5" spans="1:8" x14ac:dyDescent="0.25">
      <c r="A5" s="111"/>
      <c r="B5" s="112"/>
      <c r="C5" s="113"/>
      <c r="D5" s="68" t="s">
        <v>504</v>
      </c>
      <c r="E5" s="70" t="s">
        <v>505</v>
      </c>
      <c r="F5" s="70" t="s">
        <v>502</v>
      </c>
      <c r="G5" s="75">
        <v>25.68</v>
      </c>
      <c r="H5" s="72" t="s">
        <v>506</v>
      </c>
    </row>
    <row r="6" spans="1:8" x14ac:dyDescent="0.25">
      <c r="A6" s="111"/>
      <c r="B6" s="112"/>
      <c r="C6" s="113"/>
      <c r="D6" s="68" t="s">
        <v>507</v>
      </c>
      <c r="E6" s="70" t="s">
        <v>505</v>
      </c>
      <c r="F6" s="70" t="s">
        <v>502</v>
      </c>
      <c r="G6" s="75">
        <v>14.5</v>
      </c>
      <c r="H6" s="72" t="s">
        <v>508</v>
      </c>
    </row>
    <row r="7" spans="1:8" x14ac:dyDescent="0.25">
      <c r="A7" s="111"/>
      <c r="B7" s="112"/>
      <c r="C7" s="113"/>
      <c r="D7" s="68" t="s">
        <v>509</v>
      </c>
      <c r="E7" s="70" t="s">
        <v>510</v>
      </c>
      <c r="F7" s="73" t="s">
        <v>511</v>
      </c>
      <c r="G7" s="75">
        <v>8000.1</v>
      </c>
      <c r="H7" s="72" t="s">
        <v>512</v>
      </c>
    </row>
    <row r="8" spans="1:8" x14ac:dyDescent="0.25">
      <c r="A8" s="111"/>
      <c r="B8" s="112"/>
      <c r="C8" s="113"/>
      <c r="D8" s="68" t="s">
        <v>513</v>
      </c>
      <c r="E8" s="70" t="s">
        <v>514</v>
      </c>
      <c r="F8" s="73" t="s">
        <v>511</v>
      </c>
      <c r="G8" s="75">
        <v>9220.7999999999993</v>
      </c>
      <c r="H8" s="72" t="s">
        <v>515</v>
      </c>
    </row>
    <row r="9" spans="1:8" x14ac:dyDescent="0.25">
      <c r="A9" s="111"/>
      <c r="B9" s="112"/>
      <c r="C9" s="113"/>
      <c r="D9" s="68" t="s">
        <v>516</v>
      </c>
      <c r="E9" s="70" t="s">
        <v>517</v>
      </c>
      <c r="F9" s="73" t="s">
        <v>511</v>
      </c>
      <c r="G9" s="75">
        <v>10284.799999999999</v>
      </c>
      <c r="H9" s="72" t="s">
        <v>518</v>
      </c>
    </row>
    <row r="10" spans="1:8" x14ac:dyDescent="0.25">
      <c r="A10" s="114">
        <v>2</v>
      </c>
      <c r="B10" s="115" t="s">
        <v>519</v>
      </c>
      <c r="C10" s="114" t="s">
        <v>520</v>
      </c>
      <c r="D10" s="76" t="s">
        <v>62</v>
      </c>
      <c r="E10" s="77" t="s">
        <v>521</v>
      </c>
      <c r="F10" s="77" t="s">
        <v>493</v>
      </c>
      <c r="G10" s="78" t="s">
        <v>522</v>
      </c>
      <c r="H10" s="79" t="s">
        <v>523</v>
      </c>
    </row>
    <row r="11" spans="1:8" x14ac:dyDescent="0.25">
      <c r="A11" s="114"/>
      <c r="B11" s="115"/>
      <c r="C11" s="114"/>
      <c r="D11" s="76" t="s">
        <v>524</v>
      </c>
      <c r="E11" s="80" t="s">
        <v>525</v>
      </c>
      <c r="F11" s="81" t="s">
        <v>526</v>
      </c>
      <c r="G11" s="78" t="b">
        <v>1</v>
      </c>
      <c r="H11" s="79" t="s">
        <v>527</v>
      </c>
    </row>
    <row r="12" spans="1:8" x14ac:dyDescent="0.25">
      <c r="A12" s="105">
        <v>3</v>
      </c>
      <c r="B12" s="106" t="s">
        <v>528</v>
      </c>
      <c r="C12" s="107" t="s">
        <v>529</v>
      </c>
      <c r="D12" s="82" t="s">
        <v>65</v>
      </c>
      <c r="E12" s="83" t="s">
        <v>530</v>
      </c>
      <c r="F12" s="83" t="s">
        <v>493</v>
      </c>
      <c r="G12" s="84" t="s">
        <v>531</v>
      </c>
      <c r="H12" s="85" t="s">
        <v>532</v>
      </c>
    </row>
    <row r="13" spans="1:8" x14ac:dyDescent="0.25">
      <c r="A13" s="105"/>
      <c r="B13" s="106"/>
      <c r="C13" s="107"/>
      <c r="D13" s="82" t="s">
        <v>63</v>
      </c>
      <c r="E13" s="86" t="s">
        <v>533</v>
      </c>
      <c r="F13" s="86" t="s">
        <v>493</v>
      </c>
      <c r="G13" s="87">
        <v>311</v>
      </c>
      <c r="H13" s="85" t="s">
        <v>534</v>
      </c>
    </row>
    <row r="14" spans="1:8" x14ac:dyDescent="0.25">
      <c r="A14" s="105"/>
      <c r="B14" s="106"/>
      <c r="C14" s="107"/>
      <c r="D14" s="82" t="s">
        <v>64</v>
      </c>
      <c r="E14" s="86" t="s">
        <v>535</v>
      </c>
      <c r="F14" s="86" t="s">
        <v>536</v>
      </c>
      <c r="G14" s="88" t="s">
        <v>86</v>
      </c>
      <c r="H14" s="85" t="s">
        <v>537</v>
      </c>
    </row>
    <row r="15" spans="1:8" x14ac:dyDescent="0.25">
      <c r="A15" s="105"/>
      <c r="B15" s="106"/>
      <c r="C15" s="107"/>
      <c r="D15" s="82" t="s">
        <v>66</v>
      </c>
      <c r="E15" s="85" t="s">
        <v>505</v>
      </c>
      <c r="F15" s="86" t="s">
        <v>493</v>
      </c>
      <c r="G15" s="88" t="s">
        <v>99</v>
      </c>
      <c r="H15" s="85" t="s">
        <v>538</v>
      </c>
    </row>
    <row r="16" spans="1:8" x14ac:dyDescent="0.25">
      <c r="A16" s="105"/>
      <c r="B16" s="106"/>
      <c r="C16" s="107"/>
      <c r="D16" s="82" t="s">
        <v>68</v>
      </c>
      <c r="E16" s="83" t="s">
        <v>517</v>
      </c>
      <c r="F16" s="83" t="s">
        <v>511</v>
      </c>
      <c r="G16" s="89">
        <v>34.1</v>
      </c>
      <c r="H16" s="82" t="s">
        <v>539</v>
      </c>
    </row>
    <row r="17" spans="1:8" x14ac:dyDescent="0.25">
      <c r="A17" s="105"/>
      <c r="B17" s="106"/>
      <c r="C17" s="107"/>
      <c r="D17" s="82" t="s">
        <v>67</v>
      </c>
      <c r="E17" s="85" t="s">
        <v>505</v>
      </c>
      <c r="F17" s="83" t="s">
        <v>511</v>
      </c>
      <c r="G17" s="89">
        <v>34.200000000000003</v>
      </c>
      <c r="H17" s="85" t="s">
        <v>540</v>
      </c>
    </row>
    <row r="18" spans="1:8" x14ac:dyDescent="0.25">
      <c r="A18" s="105"/>
      <c r="B18" s="106"/>
      <c r="C18" s="107"/>
      <c r="D18" s="82" t="s">
        <v>69</v>
      </c>
      <c r="E18" s="85" t="s">
        <v>505</v>
      </c>
      <c r="F18" s="83" t="s">
        <v>541</v>
      </c>
      <c r="G18" s="89" t="s">
        <v>542</v>
      </c>
      <c r="H18" s="85" t="s">
        <v>543</v>
      </c>
    </row>
    <row r="19" spans="1:8" x14ac:dyDescent="0.25">
      <c r="A19" s="108">
        <v>4</v>
      </c>
      <c r="B19" s="109" t="s">
        <v>544</v>
      </c>
      <c r="C19" s="110" t="s">
        <v>545</v>
      </c>
      <c r="D19" s="90" t="s">
        <v>491</v>
      </c>
      <c r="E19" s="79" t="s">
        <v>546</v>
      </c>
      <c r="F19" s="79" t="s">
        <v>493</v>
      </c>
      <c r="G19" s="91" t="s">
        <v>547</v>
      </c>
      <c r="H19" s="79" t="s">
        <v>548</v>
      </c>
    </row>
    <row r="20" spans="1:8" x14ac:dyDescent="0.25">
      <c r="A20" s="108"/>
      <c r="B20" s="109"/>
      <c r="C20" s="110"/>
      <c r="D20" s="90" t="s">
        <v>549</v>
      </c>
      <c r="E20" s="79" t="s">
        <v>550</v>
      </c>
      <c r="F20" s="79" t="s">
        <v>511</v>
      </c>
      <c r="G20" s="92">
        <v>12.1</v>
      </c>
      <c r="H20" s="79" t="s">
        <v>551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552</v>
      </c>
      <c r="B1" s="93" t="s">
        <v>553</v>
      </c>
      <c r="C1" s="93" t="s">
        <v>554</v>
      </c>
      <c r="D1" s="94" t="s">
        <v>555</v>
      </c>
      <c r="E1" s="95"/>
    </row>
    <row r="2" spans="1:5" x14ac:dyDescent="0.25">
      <c r="A2" s="96" t="s">
        <v>86</v>
      </c>
      <c r="B2" s="96" t="s">
        <v>91</v>
      </c>
      <c r="C2" s="96" t="s">
        <v>92</v>
      </c>
      <c r="D2" s="97" t="s">
        <v>556</v>
      </c>
      <c r="E2" s="95"/>
    </row>
    <row r="3" spans="1:5" x14ac:dyDescent="0.25">
      <c r="A3" s="96" t="s">
        <v>86</v>
      </c>
      <c r="B3" s="96" t="s">
        <v>125</v>
      </c>
      <c r="C3" s="96" t="s">
        <v>126</v>
      </c>
      <c r="D3" s="97" t="s">
        <v>547</v>
      </c>
      <c r="E3" s="95"/>
    </row>
    <row r="4" spans="1:5" x14ac:dyDescent="0.25">
      <c r="A4" s="96" t="s">
        <v>86</v>
      </c>
      <c r="B4" s="96" t="s">
        <v>134</v>
      </c>
      <c r="C4" s="96" t="s">
        <v>135</v>
      </c>
      <c r="D4" s="97" t="s">
        <v>557</v>
      </c>
      <c r="E4" s="95"/>
    </row>
    <row r="5" spans="1:5" x14ac:dyDescent="0.25">
      <c r="A5" s="96" t="s">
        <v>86</v>
      </c>
      <c r="B5" s="96" t="s">
        <v>363</v>
      </c>
      <c r="C5" s="96" t="s">
        <v>364</v>
      </c>
      <c r="D5" s="97" t="s">
        <v>558</v>
      </c>
      <c r="E5" s="95"/>
    </row>
    <row r="6" spans="1:5" x14ac:dyDescent="0.25">
      <c r="A6" s="96" t="s">
        <v>86</v>
      </c>
      <c r="B6" s="96" t="s">
        <v>365</v>
      </c>
      <c r="C6" s="96" t="s">
        <v>366</v>
      </c>
      <c r="D6" s="97" t="s">
        <v>559</v>
      </c>
      <c r="E6" s="95"/>
    </row>
    <row r="7" spans="1:5" x14ac:dyDescent="0.25">
      <c r="A7" s="96" t="s">
        <v>86</v>
      </c>
      <c r="B7" s="96" t="s">
        <v>367</v>
      </c>
      <c r="C7" s="96" t="s">
        <v>368</v>
      </c>
      <c r="D7" s="97" t="s">
        <v>560</v>
      </c>
      <c r="E7" s="95"/>
    </row>
    <row r="8" spans="1:5" x14ac:dyDescent="0.25">
      <c r="A8" s="96" t="s">
        <v>86</v>
      </c>
      <c r="B8" s="96" t="s">
        <v>369</v>
      </c>
      <c r="C8" s="96" t="s">
        <v>135</v>
      </c>
      <c r="D8" s="97" t="s">
        <v>561</v>
      </c>
      <c r="E8" s="95"/>
    </row>
    <row r="9" spans="1:5" x14ac:dyDescent="0.25">
      <c r="A9" s="96" t="s">
        <v>86</v>
      </c>
      <c r="B9" s="96" t="s">
        <v>369</v>
      </c>
      <c r="C9" s="96" t="s">
        <v>370</v>
      </c>
      <c r="D9" s="97" t="s">
        <v>562</v>
      </c>
      <c r="E9" s="95"/>
    </row>
    <row r="10" spans="1:5" x14ac:dyDescent="0.25">
      <c r="A10" s="96" t="s">
        <v>86</v>
      </c>
      <c r="B10" s="96" t="s">
        <v>150</v>
      </c>
      <c r="C10" s="96" t="s">
        <v>92</v>
      </c>
      <c r="D10" s="97" t="s">
        <v>563</v>
      </c>
      <c r="E10" s="95"/>
    </row>
    <row r="11" spans="1:5" x14ac:dyDescent="0.25">
      <c r="A11" s="96" t="s">
        <v>86</v>
      </c>
      <c r="B11" s="96" t="s">
        <v>371</v>
      </c>
      <c r="C11" s="96" t="s">
        <v>372</v>
      </c>
      <c r="D11" s="97" t="s">
        <v>564</v>
      </c>
      <c r="E11" s="95"/>
    </row>
    <row r="12" spans="1:5" x14ac:dyDescent="0.25">
      <c r="A12" s="96" t="s">
        <v>86</v>
      </c>
      <c r="B12" s="96" t="s">
        <v>371</v>
      </c>
      <c r="C12" s="96" t="s">
        <v>373</v>
      </c>
      <c r="D12" s="97"/>
      <c r="E12" s="95"/>
    </row>
    <row r="13" spans="1:5" x14ac:dyDescent="0.25">
      <c r="A13" s="96" t="s">
        <v>86</v>
      </c>
      <c r="B13" s="96" t="s">
        <v>371</v>
      </c>
      <c r="C13" s="96" t="s">
        <v>374</v>
      </c>
      <c r="D13" s="97"/>
      <c r="E13" s="95"/>
    </row>
    <row r="14" spans="1:5" x14ac:dyDescent="0.25">
      <c r="A14" s="96" t="s">
        <v>86</v>
      </c>
      <c r="B14" s="96" t="s">
        <v>371</v>
      </c>
      <c r="C14" s="96" t="s">
        <v>375</v>
      </c>
      <c r="D14" s="97"/>
      <c r="E14" s="95"/>
    </row>
    <row r="15" spans="1:5" x14ac:dyDescent="0.25">
      <c r="A15" s="96" t="s">
        <v>86</v>
      </c>
      <c r="B15" s="96" t="s">
        <v>371</v>
      </c>
      <c r="C15" s="96" t="s">
        <v>376</v>
      </c>
      <c r="D15" s="97"/>
      <c r="E15" s="95"/>
    </row>
    <row r="16" spans="1:5" x14ac:dyDescent="0.25">
      <c r="A16" s="96" t="s">
        <v>86</v>
      </c>
      <c r="B16" s="96" t="s">
        <v>371</v>
      </c>
      <c r="C16" s="96" t="s">
        <v>377</v>
      </c>
      <c r="D16" s="97"/>
      <c r="E16" s="95"/>
    </row>
    <row r="17" spans="1:5" x14ac:dyDescent="0.25">
      <c r="A17" s="96" t="s">
        <v>86</v>
      </c>
      <c r="B17" s="96" t="s">
        <v>371</v>
      </c>
      <c r="C17" s="96" t="s">
        <v>378</v>
      </c>
      <c r="D17" s="97"/>
      <c r="E17" s="95"/>
    </row>
    <row r="18" spans="1:5" x14ac:dyDescent="0.25">
      <c r="A18" s="96" t="s">
        <v>86</v>
      </c>
      <c r="B18" s="96" t="s">
        <v>371</v>
      </c>
      <c r="C18" s="96" t="s">
        <v>379</v>
      </c>
      <c r="D18" s="97"/>
      <c r="E18" s="95"/>
    </row>
    <row r="19" spans="1:5" x14ac:dyDescent="0.25">
      <c r="A19" s="96" t="s">
        <v>86</v>
      </c>
      <c r="B19" s="96" t="s">
        <v>380</v>
      </c>
      <c r="C19" s="96" t="s">
        <v>368</v>
      </c>
      <c r="D19" s="97"/>
      <c r="E19" s="95"/>
    </row>
    <row r="20" spans="1:5" x14ac:dyDescent="0.25">
      <c r="A20" s="96" t="s">
        <v>86</v>
      </c>
      <c r="B20" s="96" t="s">
        <v>381</v>
      </c>
      <c r="C20" s="96" t="s">
        <v>382</v>
      </c>
      <c r="D20" s="97"/>
      <c r="E20" s="95"/>
    </row>
    <row r="21" spans="1:5" x14ac:dyDescent="0.25">
      <c r="A21" s="96" t="s">
        <v>86</v>
      </c>
      <c r="B21" s="96" t="s">
        <v>245</v>
      </c>
      <c r="C21" s="96" t="s">
        <v>246</v>
      </c>
      <c r="D21" s="97"/>
      <c r="E21" s="95"/>
    </row>
    <row r="22" spans="1:5" x14ac:dyDescent="0.25">
      <c r="A22" s="96" t="s">
        <v>86</v>
      </c>
      <c r="B22" s="96" t="s">
        <v>130</v>
      </c>
      <c r="C22" s="96" t="s">
        <v>131</v>
      </c>
      <c r="D22" s="97"/>
      <c r="E22" s="95"/>
    </row>
    <row r="23" spans="1:5" x14ac:dyDescent="0.25">
      <c r="A23" s="96" t="s">
        <v>86</v>
      </c>
      <c r="B23" s="96" t="s">
        <v>130</v>
      </c>
      <c r="C23" s="96" t="s">
        <v>370</v>
      </c>
      <c r="D23" s="97"/>
      <c r="E23" s="95"/>
    </row>
    <row r="24" spans="1:5" x14ac:dyDescent="0.25">
      <c r="A24" s="96" t="s">
        <v>86</v>
      </c>
      <c r="B24" s="96" t="s">
        <v>383</v>
      </c>
      <c r="C24" s="96" t="s">
        <v>370</v>
      </c>
      <c r="D24" s="97"/>
      <c r="E24" s="95"/>
    </row>
    <row r="25" spans="1:5" x14ac:dyDescent="0.25">
      <c r="A25" s="96" t="s">
        <v>86</v>
      </c>
      <c r="B25" s="96" t="s">
        <v>384</v>
      </c>
      <c r="C25" s="96" t="s">
        <v>385</v>
      </c>
      <c r="D25" s="97"/>
      <c r="E25" s="95"/>
    </row>
    <row r="26" spans="1:5" x14ac:dyDescent="0.25">
      <c r="A26" s="96" t="s">
        <v>86</v>
      </c>
      <c r="B26" s="96" t="s">
        <v>386</v>
      </c>
      <c r="C26" s="96" t="s">
        <v>368</v>
      </c>
      <c r="D26" s="97"/>
      <c r="E26" s="95"/>
    </row>
    <row r="27" spans="1:5" x14ac:dyDescent="0.25">
      <c r="A27" s="96" t="s">
        <v>86</v>
      </c>
      <c r="B27" s="96" t="s">
        <v>117</v>
      </c>
      <c r="C27" s="96" t="s">
        <v>99</v>
      </c>
      <c r="D27" s="97"/>
      <c r="E27" s="95"/>
    </row>
    <row r="28" spans="1:5" x14ac:dyDescent="0.25">
      <c r="A28" s="96" t="s">
        <v>86</v>
      </c>
      <c r="B28" s="96" t="s">
        <v>117</v>
      </c>
      <c r="C28" s="96" t="s">
        <v>224</v>
      </c>
      <c r="D28" s="97"/>
      <c r="E28" s="95"/>
    </row>
    <row r="29" spans="1:5" x14ac:dyDescent="0.25">
      <c r="A29" s="96" t="s">
        <v>86</v>
      </c>
      <c r="B29" s="96" t="s">
        <v>387</v>
      </c>
      <c r="C29" s="96" t="s">
        <v>370</v>
      </c>
      <c r="D29" s="97"/>
      <c r="E29" s="95"/>
    </row>
    <row r="30" spans="1:5" x14ac:dyDescent="0.25">
      <c r="A30" s="96" t="s">
        <v>86</v>
      </c>
      <c r="B30" s="96" t="s">
        <v>387</v>
      </c>
      <c r="C30" s="96" t="s">
        <v>388</v>
      </c>
      <c r="D30" s="97"/>
      <c r="E30" s="95"/>
    </row>
    <row r="31" spans="1:5" x14ac:dyDescent="0.25">
      <c r="A31" s="96" t="s">
        <v>86</v>
      </c>
      <c r="B31" s="96" t="s">
        <v>387</v>
      </c>
      <c r="C31" s="96" t="s">
        <v>389</v>
      </c>
      <c r="D31" s="97"/>
      <c r="E31" s="95"/>
    </row>
    <row r="32" spans="1:5" x14ac:dyDescent="0.25">
      <c r="A32" s="96" t="s">
        <v>86</v>
      </c>
      <c r="B32" s="96" t="s">
        <v>390</v>
      </c>
      <c r="C32" s="96" t="s">
        <v>370</v>
      </c>
      <c r="D32" s="97"/>
      <c r="E32" s="95"/>
    </row>
    <row r="33" spans="1:5" x14ac:dyDescent="0.25">
      <c r="A33" s="96" t="s">
        <v>86</v>
      </c>
      <c r="B33" s="96" t="s">
        <v>391</v>
      </c>
      <c r="C33" s="96" t="s">
        <v>379</v>
      </c>
      <c r="D33" s="97"/>
      <c r="E33" s="95"/>
    </row>
    <row r="34" spans="1:5" x14ac:dyDescent="0.25">
      <c r="A34" s="96" t="s">
        <v>86</v>
      </c>
      <c r="B34" s="96" t="s">
        <v>391</v>
      </c>
      <c r="C34" s="96" t="s">
        <v>368</v>
      </c>
      <c r="D34" s="97"/>
      <c r="E34" s="95"/>
    </row>
    <row r="35" spans="1:5" x14ac:dyDescent="0.25">
      <c r="A35" s="96" t="s">
        <v>86</v>
      </c>
      <c r="B35" s="96" t="s">
        <v>392</v>
      </c>
      <c r="C35" s="96" t="s">
        <v>393</v>
      </c>
      <c r="D35" s="97"/>
      <c r="E35" s="95"/>
    </row>
    <row r="36" spans="1:5" x14ac:dyDescent="0.25">
      <c r="A36" s="96" t="s">
        <v>86</v>
      </c>
      <c r="B36" s="96" t="s">
        <v>394</v>
      </c>
      <c r="C36" s="96" t="s">
        <v>368</v>
      </c>
      <c r="D36" s="97"/>
      <c r="E36" s="95"/>
    </row>
    <row r="37" spans="1:5" x14ac:dyDescent="0.25">
      <c r="A37" s="96" t="s">
        <v>86</v>
      </c>
      <c r="B37" s="96" t="s">
        <v>395</v>
      </c>
      <c r="C37" s="96" t="s">
        <v>99</v>
      </c>
      <c r="D37" s="97"/>
      <c r="E37" s="95"/>
    </row>
    <row r="38" spans="1:5" x14ac:dyDescent="0.25">
      <c r="A38" s="96" t="s">
        <v>86</v>
      </c>
      <c r="B38" s="96" t="s">
        <v>108</v>
      </c>
      <c r="C38" s="96" t="s">
        <v>92</v>
      </c>
      <c r="D38" s="97"/>
      <c r="E38" s="95"/>
    </row>
    <row r="39" spans="1:5" x14ac:dyDescent="0.25">
      <c r="A39" s="96" t="s">
        <v>86</v>
      </c>
      <c r="B39" s="96" t="s">
        <v>147</v>
      </c>
      <c r="C39" s="96" t="s">
        <v>148</v>
      </c>
      <c r="D39" s="97"/>
      <c r="E39" s="95"/>
    </row>
    <row r="40" spans="1:5" x14ac:dyDescent="0.25">
      <c r="A40" s="96" t="s">
        <v>86</v>
      </c>
      <c r="B40" s="96" t="s">
        <v>396</v>
      </c>
      <c r="C40" s="96" t="s">
        <v>336</v>
      </c>
      <c r="D40" s="97"/>
      <c r="E40" s="95"/>
    </row>
    <row r="41" spans="1:5" x14ac:dyDescent="0.25">
      <c r="A41" s="96" t="s">
        <v>86</v>
      </c>
      <c r="B41" s="96" t="s">
        <v>105</v>
      </c>
      <c r="C41" s="96" t="s">
        <v>106</v>
      </c>
      <c r="D41" s="97"/>
      <c r="E41" s="95"/>
    </row>
    <row r="42" spans="1:5" x14ac:dyDescent="0.25">
      <c r="A42" s="96" t="s">
        <v>86</v>
      </c>
      <c r="B42" s="96" t="s">
        <v>105</v>
      </c>
      <c r="C42" s="96" t="s">
        <v>336</v>
      </c>
      <c r="D42" s="97"/>
      <c r="E42" s="95"/>
    </row>
    <row r="43" spans="1:5" x14ac:dyDescent="0.25">
      <c r="A43" s="96" t="s">
        <v>86</v>
      </c>
      <c r="B43" s="96" t="s">
        <v>397</v>
      </c>
      <c r="C43" s="96" t="s">
        <v>398</v>
      </c>
      <c r="D43" s="97"/>
      <c r="E43" s="95"/>
    </row>
    <row r="44" spans="1:5" x14ac:dyDescent="0.25">
      <c r="A44" s="96" t="s">
        <v>86</v>
      </c>
      <c r="B44" s="96" t="s">
        <v>399</v>
      </c>
      <c r="C44" s="96" t="s">
        <v>368</v>
      </c>
      <c r="D44" s="97"/>
      <c r="E44" s="95"/>
    </row>
    <row r="45" spans="1:5" x14ac:dyDescent="0.25">
      <c r="A45" s="96" t="s">
        <v>86</v>
      </c>
      <c r="B45" s="96" t="s">
        <v>400</v>
      </c>
      <c r="C45" s="96" t="s">
        <v>401</v>
      </c>
      <c r="D45" s="97"/>
      <c r="E45" s="95"/>
    </row>
    <row r="46" spans="1:5" x14ac:dyDescent="0.25">
      <c r="A46" s="96" t="s">
        <v>86</v>
      </c>
      <c r="B46" s="96" t="s">
        <v>402</v>
      </c>
      <c r="C46" s="96" t="s">
        <v>368</v>
      </c>
      <c r="D46" s="97"/>
      <c r="E46" s="95"/>
    </row>
    <row r="47" spans="1:5" x14ac:dyDescent="0.25">
      <c r="A47" s="96" t="s">
        <v>86</v>
      </c>
      <c r="B47" s="96" t="s">
        <v>403</v>
      </c>
      <c r="C47" s="96" t="s">
        <v>368</v>
      </c>
      <c r="D47" s="97"/>
      <c r="E47" s="95"/>
    </row>
    <row r="48" spans="1:5" x14ac:dyDescent="0.25">
      <c r="A48" s="96" t="s">
        <v>86</v>
      </c>
      <c r="B48" s="96" t="s">
        <v>404</v>
      </c>
      <c r="C48" s="96" t="s">
        <v>405</v>
      </c>
      <c r="D48" s="97"/>
      <c r="E48" s="95"/>
    </row>
    <row r="49" spans="1:5" x14ac:dyDescent="0.25">
      <c r="A49" s="96" t="s">
        <v>86</v>
      </c>
      <c r="B49" s="96" t="s">
        <v>404</v>
      </c>
      <c r="C49" s="96" t="s">
        <v>389</v>
      </c>
      <c r="D49" s="97"/>
      <c r="E49" s="95"/>
    </row>
    <row r="50" spans="1:5" x14ac:dyDescent="0.25">
      <c r="A50" s="96" t="s">
        <v>86</v>
      </c>
      <c r="B50" s="96" t="s">
        <v>406</v>
      </c>
      <c r="C50" s="96" t="s">
        <v>407</v>
      </c>
      <c r="D50" s="97"/>
      <c r="E50" s="95"/>
    </row>
    <row r="51" spans="1:5" x14ac:dyDescent="0.25">
      <c r="A51" s="96" t="s">
        <v>86</v>
      </c>
      <c r="B51" s="96" t="s">
        <v>408</v>
      </c>
      <c r="C51" s="96" t="s">
        <v>409</v>
      </c>
      <c r="D51" s="97"/>
      <c r="E51" s="95"/>
    </row>
    <row r="52" spans="1:5" x14ac:dyDescent="0.25">
      <c r="A52" s="96" t="s">
        <v>86</v>
      </c>
      <c r="B52" s="96" t="s">
        <v>276</v>
      </c>
      <c r="C52" s="96" t="s">
        <v>88</v>
      </c>
      <c r="D52" s="97"/>
      <c r="E52" s="95"/>
    </row>
    <row r="53" spans="1:5" x14ac:dyDescent="0.25">
      <c r="A53" s="96" t="s">
        <v>86</v>
      </c>
      <c r="B53" s="96" t="s">
        <v>276</v>
      </c>
      <c r="C53" s="96" t="s">
        <v>92</v>
      </c>
      <c r="D53" s="97"/>
      <c r="E53" s="95"/>
    </row>
    <row r="54" spans="1:5" x14ac:dyDescent="0.25">
      <c r="A54" s="96" t="s">
        <v>86</v>
      </c>
      <c r="B54" s="96" t="s">
        <v>98</v>
      </c>
      <c r="C54" s="96" t="s">
        <v>99</v>
      </c>
      <c r="D54" s="97"/>
      <c r="E54" s="95"/>
    </row>
    <row r="55" spans="1:5" x14ac:dyDescent="0.25">
      <c r="A55" s="96" t="s">
        <v>86</v>
      </c>
      <c r="B55" s="96" t="s">
        <v>410</v>
      </c>
      <c r="C55" s="96" t="s">
        <v>411</v>
      </c>
      <c r="D55" s="97"/>
      <c r="E55" s="95"/>
    </row>
    <row r="56" spans="1:5" x14ac:dyDescent="0.25">
      <c r="A56" s="96" t="s">
        <v>86</v>
      </c>
      <c r="B56" s="96" t="s">
        <v>223</v>
      </c>
      <c r="C56" s="96" t="s">
        <v>224</v>
      </c>
      <c r="D56" s="97"/>
      <c r="E56" s="95"/>
    </row>
    <row r="57" spans="1:5" x14ac:dyDescent="0.25">
      <c r="A57" s="96" t="s">
        <v>86</v>
      </c>
      <c r="B57" s="96" t="s">
        <v>223</v>
      </c>
      <c r="C57" s="96" t="s">
        <v>412</v>
      </c>
      <c r="D57" s="97"/>
      <c r="E57" s="95"/>
    </row>
    <row r="58" spans="1:5" x14ac:dyDescent="0.25">
      <c r="A58" s="96" t="s">
        <v>86</v>
      </c>
      <c r="B58" s="96" t="s">
        <v>413</v>
      </c>
      <c r="C58" s="96" t="s">
        <v>382</v>
      </c>
      <c r="D58" s="97"/>
      <c r="E58" s="95"/>
    </row>
    <row r="59" spans="1:5" x14ac:dyDescent="0.25">
      <c r="A59" s="96" t="s">
        <v>86</v>
      </c>
      <c r="B59" s="96" t="s">
        <v>413</v>
      </c>
      <c r="C59" s="96" t="s">
        <v>414</v>
      </c>
      <c r="D59" s="97"/>
      <c r="E59" s="95"/>
    </row>
    <row r="60" spans="1:5" x14ac:dyDescent="0.25">
      <c r="A60" s="96" t="s">
        <v>86</v>
      </c>
      <c r="B60" s="96" t="s">
        <v>138</v>
      </c>
      <c r="C60" s="96" t="s">
        <v>139</v>
      </c>
      <c r="D60" s="97"/>
      <c r="E60" s="95"/>
    </row>
    <row r="61" spans="1:5" x14ac:dyDescent="0.25">
      <c r="A61" s="96" t="s">
        <v>86</v>
      </c>
      <c r="B61" s="96" t="s">
        <v>233</v>
      </c>
      <c r="C61" s="96" t="s">
        <v>234</v>
      </c>
      <c r="D61" s="97"/>
      <c r="E61" s="95"/>
    </row>
    <row r="62" spans="1:5" x14ac:dyDescent="0.25">
      <c r="A62" s="96" t="s">
        <v>86</v>
      </c>
      <c r="B62" s="96" t="s">
        <v>233</v>
      </c>
      <c r="C62" s="96" t="s">
        <v>415</v>
      </c>
      <c r="D62" s="97"/>
      <c r="E62" s="95"/>
    </row>
    <row r="63" spans="1:5" x14ac:dyDescent="0.25">
      <c r="A63" s="96" t="s">
        <v>86</v>
      </c>
      <c r="B63" s="96" t="s">
        <v>416</v>
      </c>
      <c r="C63" s="96" t="s">
        <v>414</v>
      </c>
      <c r="D63" s="97"/>
      <c r="E63" s="95"/>
    </row>
    <row r="64" spans="1:5" x14ac:dyDescent="0.25">
      <c r="A64" s="96" t="s">
        <v>86</v>
      </c>
      <c r="B64" s="96" t="s">
        <v>417</v>
      </c>
      <c r="C64" s="96" t="s">
        <v>418</v>
      </c>
      <c r="D64" s="97"/>
      <c r="E64" s="95"/>
    </row>
    <row r="65" spans="1:5" x14ac:dyDescent="0.25">
      <c r="A65" s="96" t="s">
        <v>86</v>
      </c>
      <c r="B65" s="96" t="s">
        <v>419</v>
      </c>
      <c r="C65" s="96" t="s">
        <v>370</v>
      </c>
      <c r="D65" s="97"/>
      <c r="E65" s="95"/>
    </row>
    <row r="66" spans="1:5" x14ac:dyDescent="0.25">
      <c r="A66" s="96" t="s">
        <v>86</v>
      </c>
      <c r="B66" s="96" t="s">
        <v>141</v>
      </c>
      <c r="C66" s="96" t="s">
        <v>142</v>
      </c>
      <c r="D66" s="97"/>
      <c r="E66" s="95"/>
    </row>
    <row r="67" spans="1:5" x14ac:dyDescent="0.25">
      <c r="A67" s="96" t="s">
        <v>86</v>
      </c>
      <c r="B67" s="96" t="s">
        <v>114</v>
      </c>
      <c r="C67" s="96" t="s">
        <v>115</v>
      </c>
      <c r="D67" s="97"/>
      <c r="E67" s="95"/>
    </row>
    <row r="68" spans="1:5" x14ac:dyDescent="0.25">
      <c r="A68" s="96" t="s">
        <v>86</v>
      </c>
      <c r="B68" s="96" t="s">
        <v>114</v>
      </c>
      <c r="C68" s="96" t="s">
        <v>364</v>
      </c>
      <c r="D68" s="97"/>
      <c r="E68" s="95"/>
    </row>
    <row r="69" spans="1:5" x14ac:dyDescent="0.25">
      <c r="A69" s="96" t="s">
        <v>86</v>
      </c>
      <c r="B69" s="96" t="s">
        <v>420</v>
      </c>
      <c r="C69" s="96" t="s">
        <v>421</v>
      </c>
      <c r="D69" s="97"/>
      <c r="E69" s="95"/>
    </row>
    <row r="70" spans="1:5" x14ac:dyDescent="0.25">
      <c r="A70" s="96" t="s">
        <v>86</v>
      </c>
      <c r="B70" s="96" t="s">
        <v>422</v>
      </c>
      <c r="C70" s="96" t="s">
        <v>224</v>
      </c>
      <c r="D70" s="97"/>
      <c r="E70" s="95"/>
    </row>
    <row r="71" spans="1:5" x14ac:dyDescent="0.25">
      <c r="A71" s="96" t="s">
        <v>86</v>
      </c>
      <c r="B71" s="96" t="s">
        <v>264</v>
      </c>
      <c r="C71" s="96" t="s">
        <v>126</v>
      </c>
      <c r="D71" s="97"/>
      <c r="E71" s="95"/>
    </row>
    <row r="72" spans="1:5" x14ac:dyDescent="0.25">
      <c r="A72" s="96" t="s">
        <v>86</v>
      </c>
      <c r="B72" s="96" t="s">
        <v>423</v>
      </c>
      <c r="C72" s="96" t="s">
        <v>424</v>
      </c>
      <c r="D72" s="97"/>
      <c r="E72" s="95"/>
    </row>
    <row r="73" spans="1:5" x14ac:dyDescent="0.25">
      <c r="A73" s="96" t="s">
        <v>86</v>
      </c>
      <c r="B73" s="96" t="s">
        <v>425</v>
      </c>
      <c r="C73" s="96" t="s">
        <v>224</v>
      </c>
      <c r="D73" s="97"/>
      <c r="E73" s="95"/>
    </row>
    <row r="74" spans="1:5" x14ac:dyDescent="0.25">
      <c r="A74" s="96" t="s">
        <v>86</v>
      </c>
      <c r="B74" s="96" t="s">
        <v>426</v>
      </c>
      <c r="C74" s="96" t="s">
        <v>427</v>
      </c>
      <c r="D74" s="97"/>
      <c r="E74" s="95"/>
    </row>
    <row r="75" spans="1:5" x14ac:dyDescent="0.25">
      <c r="A75" s="96" t="s">
        <v>86</v>
      </c>
      <c r="B75" s="96" t="s">
        <v>428</v>
      </c>
      <c r="C75" s="96" t="s">
        <v>429</v>
      </c>
      <c r="D75" s="97"/>
      <c r="E75" s="95"/>
    </row>
    <row r="76" spans="1:5" x14ac:dyDescent="0.25">
      <c r="A76" s="96" t="s">
        <v>86</v>
      </c>
      <c r="B76" s="96" t="s">
        <v>430</v>
      </c>
      <c r="C76" s="96" t="s">
        <v>414</v>
      </c>
      <c r="D76" s="97"/>
      <c r="E76" s="95"/>
    </row>
    <row r="77" spans="1:5" x14ac:dyDescent="0.25">
      <c r="A77" s="96" t="s">
        <v>86</v>
      </c>
      <c r="B77" s="96" t="s">
        <v>431</v>
      </c>
      <c r="C77" s="96" t="s">
        <v>432</v>
      </c>
      <c r="D77" s="97"/>
      <c r="E77" s="95"/>
    </row>
    <row r="78" spans="1:5" x14ac:dyDescent="0.25">
      <c r="A78" s="96" t="s">
        <v>86</v>
      </c>
      <c r="B78" s="96" t="s">
        <v>433</v>
      </c>
      <c r="C78" s="96" t="s">
        <v>414</v>
      </c>
      <c r="D78" s="97"/>
      <c r="E78" s="95"/>
    </row>
    <row r="79" spans="1:5" x14ac:dyDescent="0.25">
      <c r="A79" s="96" t="s">
        <v>86</v>
      </c>
      <c r="B79" s="96" t="s">
        <v>434</v>
      </c>
      <c r="C79" s="96" t="s">
        <v>96</v>
      </c>
      <c r="D79" s="97"/>
      <c r="E79" s="95"/>
    </row>
    <row r="80" spans="1:5" x14ac:dyDescent="0.25">
      <c r="A80" s="96" t="s">
        <v>86</v>
      </c>
      <c r="B80" s="96" t="s">
        <v>87</v>
      </c>
      <c r="C80" s="96" t="s">
        <v>88</v>
      </c>
      <c r="D80" s="97"/>
      <c r="E80" s="95"/>
    </row>
    <row r="81" spans="1:5" x14ac:dyDescent="0.25">
      <c r="A81" s="96" t="s">
        <v>86</v>
      </c>
      <c r="B81" s="96" t="s">
        <v>238</v>
      </c>
      <c r="C81" s="96" t="s">
        <v>239</v>
      </c>
      <c r="D81" s="97"/>
      <c r="E81" s="95"/>
    </row>
    <row r="82" spans="1:5" x14ac:dyDescent="0.25">
      <c r="A82" s="96" t="s">
        <v>86</v>
      </c>
      <c r="B82" s="96" t="s">
        <v>238</v>
      </c>
      <c r="C82" s="96" t="s">
        <v>405</v>
      </c>
      <c r="D82" s="97"/>
      <c r="E82" s="95"/>
    </row>
    <row r="83" spans="1:5" x14ac:dyDescent="0.25">
      <c r="A83" s="96" t="s">
        <v>86</v>
      </c>
      <c r="B83" s="96" t="s">
        <v>238</v>
      </c>
      <c r="C83" s="96" t="s">
        <v>368</v>
      </c>
      <c r="D83" s="97"/>
      <c r="E83" s="95"/>
    </row>
    <row r="84" spans="1:5" x14ac:dyDescent="0.25">
      <c r="A84" s="96" t="s">
        <v>86</v>
      </c>
      <c r="B84" s="96" t="s">
        <v>435</v>
      </c>
      <c r="C84" s="96" t="s">
        <v>424</v>
      </c>
      <c r="D84" s="97"/>
      <c r="E84" s="95"/>
    </row>
    <row r="85" spans="1:5" x14ac:dyDescent="0.25">
      <c r="A85" s="96" t="s">
        <v>86</v>
      </c>
      <c r="B85" s="96" t="s">
        <v>436</v>
      </c>
      <c r="C85" s="96" t="s">
        <v>437</v>
      </c>
      <c r="D85" s="97"/>
      <c r="E85" s="95"/>
    </row>
    <row r="86" spans="1:5" x14ac:dyDescent="0.25">
      <c r="A86" s="96" t="s">
        <v>86</v>
      </c>
      <c r="B86" s="96" t="s">
        <v>438</v>
      </c>
      <c r="C86" s="96" t="s">
        <v>439</v>
      </c>
      <c r="D86" s="97"/>
      <c r="E86" s="95"/>
    </row>
    <row r="87" spans="1:5" x14ac:dyDescent="0.25">
      <c r="A87" s="96" t="s">
        <v>86</v>
      </c>
      <c r="B87" s="96" t="s">
        <v>144</v>
      </c>
      <c r="C87" s="96" t="s">
        <v>145</v>
      </c>
      <c r="D87" s="97"/>
      <c r="E87" s="95"/>
    </row>
    <row r="88" spans="1:5" x14ac:dyDescent="0.25">
      <c r="A88" s="96" t="s">
        <v>94</v>
      </c>
      <c r="B88" s="96" t="s">
        <v>188</v>
      </c>
      <c r="C88" s="96" t="s">
        <v>96</v>
      </c>
      <c r="D88" s="97"/>
      <c r="E88" s="95"/>
    </row>
    <row r="89" spans="1:5" x14ac:dyDescent="0.25">
      <c r="A89" s="96" t="s">
        <v>94</v>
      </c>
      <c r="B89" s="96" t="s">
        <v>221</v>
      </c>
      <c r="C89" s="96" t="s">
        <v>96</v>
      </c>
      <c r="D89" s="97"/>
      <c r="E89" s="95"/>
    </row>
    <row r="90" spans="1:5" x14ac:dyDescent="0.25">
      <c r="A90" s="96" t="s">
        <v>94</v>
      </c>
      <c r="B90" s="96" t="s">
        <v>95</v>
      </c>
      <c r="C90" s="96" t="s">
        <v>96</v>
      </c>
      <c r="D90" s="97"/>
      <c r="E90" s="95"/>
    </row>
    <row r="91" spans="1:5" x14ac:dyDescent="0.25">
      <c r="A91" s="96" t="s">
        <v>152</v>
      </c>
      <c r="B91" s="96" t="s">
        <v>347</v>
      </c>
      <c r="C91" s="96" t="s">
        <v>214</v>
      </c>
      <c r="D91" s="97"/>
      <c r="E91" s="95"/>
    </row>
    <row r="92" spans="1:5" x14ac:dyDescent="0.25">
      <c r="A92" s="96" t="s">
        <v>152</v>
      </c>
      <c r="B92" s="96" t="s">
        <v>348</v>
      </c>
      <c r="C92" s="96" t="s">
        <v>154</v>
      </c>
      <c r="D92" s="97"/>
      <c r="E92" s="95"/>
    </row>
    <row r="93" spans="1:5" x14ac:dyDescent="0.25">
      <c r="A93" s="96" t="s">
        <v>152</v>
      </c>
      <c r="B93" s="96" t="s">
        <v>349</v>
      </c>
      <c r="C93" s="96" t="s">
        <v>154</v>
      </c>
      <c r="D93" s="97"/>
      <c r="E93" s="95"/>
    </row>
    <row r="94" spans="1:5" x14ac:dyDescent="0.25">
      <c r="A94" s="96" t="s">
        <v>152</v>
      </c>
      <c r="B94" s="96" t="s">
        <v>350</v>
      </c>
      <c r="C94" s="96" t="s">
        <v>214</v>
      </c>
      <c r="D94" s="97"/>
      <c r="E94" s="95"/>
    </row>
    <row r="95" spans="1:5" x14ac:dyDescent="0.25">
      <c r="A95" s="96" t="s">
        <v>152</v>
      </c>
      <c r="B95" s="96" t="s">
        <v>153</v>
      </c>
      <c r="C95" s="96" t="s">
        <v>154</v>
      </c>
      <c r="D95" s="97"/>
      <c r="E95" s="95"/>
    </row>
    <row r="96" spans="1:5" x14ac:dyDescent="0.25">
      <c r="A96" s="96" t="s">
        <v>152</v>
      </c>
      <c r="B96" s="96" t="s">
        <v>351</v>
      </c>
      <c r="C96" s="96" t="s">
        <v>214</v>
      </c>
      <c r="D96" s="97"/>
      <c r="E96" s="95"/>
    </row>
    <row r="97" spans="1:5" x14ac:dyDescent="0.25">
      <c r="A97" s="96" t="s">
        <v>152</v>
      </c>
      <c r="B97" s="96" t="s">
        <v>352</v>
      </c>
      <c r="C97" s="96" t="s">
        <v>353</v>
      </c>
      <c r="D97" s="97"/>
      <c r="E97" s="95"/>
    </row>
    <row r="98" spans="1:5" x14ac:dyDescent="0.25">
      <c r="A98" s="96" t="s">
        <v>152</v>
      </c>
      <c r="B98" s="96" t="s">
        <v>354</v>
      </c>
      <c r="C98" s="96" t="s">
        <v>154</v>
      </c>
      <c r="D98" s="97"/>
      <c r="E98" s="95"/>
    </row>
    <row r="99" spans="1:5" x14ac:dyDescent="0.25">
      <c r="A99" s="96" t="s">
        <v>152</v>
      </c>
      <c r="B99" s="96" t="s">
        <v>180</v>
      </c>
      <c r="C99" s="96" t="s">
        <v>154</v>
      </c>
      <c r="D99" s="97"/>
      <c r="E99" s="95"/>
    </row>
    <row r="100" spans="1:5" x14ac:dyDescent="0.25">
      <c r="A100" s="96" t="s">
        <v>152</v>
      </c>
      <c r="B100" s="96" t="s">
        <v>355</v>
      </c>
      <c r="C100" s="96" t="s">
        <v>353</v>
      </c>
      <c r="D100" s="97"/>
      <c r="E100" s="95"/>
    </row>
    <row r="101" spans="1:5" x14ac:dyDescent="0.25">
      <c r="A101" s="96" t="s">
        <v>152</v>
      </c>
      <c r="B101" s="96" t="s">
        <v>356</v>
      </c>
      <c r="C101" s="96" t="s">
        <v>214</v>
      </c>
      <c r="D101" s="97"/>
      <c r="E101" s="95"/>
    </row>
    <row r="102" spans="1:5" x14ac:dyDescent="0.25">
      <c r="A102" s="96" t="s">
        <v>152</v>
      </c>
      <c r="B102" s="96" t="s">
        <v>356</v>
      </c>
      <c r="C102" s="96" t="s">
        <v>353</v>
      </c>
      <c r="D102" s="97"/>
      <c r="E102" s="95"/>
    </row>
    <row r="103" spans="1:5" x14ac:dyDescent="0.25">
      <c r="A103" s="96" t="s">
        <v>152</v>
      </c>
      <c r="B103" s="96" t="s">
        <v>357</v>
      </c>
      <c r="C103" s="96" t="s">
        <v>214</v>
      </c>
      <c r="D103" s="97"/>
      <c r="E103" s="95"/>
    </row>
    <row r="104" spans="1:5" x14ac:dyDescent="0.25">
      <c r="A104" s="96" t="s">
        <v>152</v>
      </c>
      <c r="B104" s="96" t="s">
        <v>357</v>
      </c>
      <c r="C104" s="96" t="s">
        <v>353</v>
      </c>
      <c r="D104" s="97"/>
      <c r="E104" s="95"/>
    </row>
    <row r="105" spans="1:5" x14ac:dyDescent="0.25">
      <c r="A105" s="96" t="s">
        <v>152</v>
      </c>
      <c r="B105" s="96" t="s">
        <v>358</v>
      </c>
      <c r="C105" s="96" t="s">
        <v>154</v>
      </c>
      <c r="D105" s="97"/>
      <c r="E105" s="95"/>
    </row>
    <row r="106" spans="1:5" x14ac:dyDescent="0.25">
      <c r="A106" s="96" t="s">
        <v>152</v>
      </c>
      <c r="B106" s="96" t="s">
        <v>358</v>
      </c>
      <c r="C106" s="96" t="s">
        <v>353</v>
      </c>
      <c r="D106" s="97"/>
      <c r="E106" s="95"/>
    </row>
    <row r="107" spans="1:5" x14ac:dyDescent="0.25">
      <c r="A107" s="96" t="s">
        <v>152</v>
      </c>
      <c r="B107" s="96" t="s">
        <v>213</v>
      </c>
      <c r="C107" s="96" t="s">
        <v>214</v>
      </c>
      <c r="D107" s="97"/>
      <c r="E107" s="95"/>
    </row>
    <row r="108" spans="1:5" x14ac:dyDescent="0.25">
      <c r="A108" s="96" t="s">
        <v>152</v>
      </c>
      <c r="B108" s="96" t="s">
        <v>213</v>
      </c>
      <c r="C108" s="96" t="s">
        <v>353</v>
      </c>
      <c r="D108" s="97"/>
      <c r="E108" s="95"/>
    </row>
    <row r="109" spans="1:5" x14ac:dyDescent="0.25">
      <c r="A109" s="96" t="s">
        <v>152</v>
      </c>
      <c r="B109" s="96" t="s">
        <v>178</v>
      </c>
      <c r="C109" s="96" t="s">
        <v>154</v>
      </c>
      <c r="D109" s="97"/>
      <c r="E109" s="95"/>
    </row>
    <row r="110" spans="1:5" x14ac:dyDescent="0.25">
      <c r="A110" s="96" t="s">
        <v>152</v>
      </c>
      <c r="B110" s="96" t="s">
        <v>359</v>
      </c>
      <c r="C110" s="96" t="s">
        <v>154</v>
      </c>
      <c r="D110" s="97"/>
      <c r="E110" s="95"/>
    </row>
    <row r="111" spans="1:5" x14ac:dyDescent="0.25">
      <c r="A111" s="96" t="s">
        <v>152</v>
      </c>
      <c r="B111" s="96" t="s">
        <v>359</v>
      </c>
      <c r="C111" s="96" t="s">
        <v>353</v>
      </c>
      <c r="D111" s="97"/>
      <c r="E111" s="95"/>
    </row>
    <row r="112" spans="1:5" x14ac:dyDescent="0.25">
      <c r="A112" s="96" t="s">
        <v>152</v>
      </c>
      <c r="B112" s="96" t="s">
        <v>360</v>
      </c>
      <c r="C112" s="96" t="s">
        <v>214</v>
      </c>
      <c r="D112" s="97"/>
      <c r="E112" s="95"/>
    </row>
    <row r="113" spans="1:5" x14ac:dyDescent="0.25">
      <c r="A113" s="96" t="s">
        <v>152</v>
      </c>
      <c r="B113" s="96" t="s">
        <v>360</v>
      </c>
      <c r="C113" s="96" t="s">
        <v>353</v>
      </c>
      <c r="D113" s="97"/>
      <c r="E113" s="95"/>
    </row>
    <row r="114" spans="1:5" x14ac:dyDescent="0.25">
      <c r="A114" s="96" t="s">
        <v>152</v>
      </c>
      <c r="B114" s="96" t="s">
        <v>361</v>
      </c>
      <c r="C114" s="96" t="s">
        <v>154</v>
      </c>
      <c r="D114" s="97"/>
      <c r="E114" s="95"/>
    </row>
    <row r="115" spans="1:5" x14ac:dyDescent="0.25">
      <c r="A115" s="96" t="s">
        <v>152</v>
      </c>
      <c r="B115" s="96" t="s">
        <v>296</v>
      </c>
      <c r="C115" s="96" t="s">
        <v>297</v>
      </c>
      <c r="D115" s="97"/>
      <c r="E115" s="95"/>
    </row>
    <row r="116" spans="1:5" x14ac:dyDescent="0.25">
      <c r="A116" s="96" t="s">
        <v>152</v>
      </c>
      <c r="B116" s="96" t="s">
        <v>362</v>
      </c>
      <c r="C116" s="96" t="s">
        <v>297</v>
      </c>
      <c r="D116" s="97"/>
      <c r="E116" s="95"/>
    </row>
    <row r="117" spans="1:5" x14ac:dyDescent="0.25">
      <c r="A117" s="96" t="s">
        <v>344</v>
      </c>
      <c r="B117" s="96" t="s">
        <v>342</v>
      </c>
      <c r="C117" s="96" t="s">
        <v>343</v>
      </c>
      <c r="D117" s="97"/>
      <c r="E117" s="95"/>
    </row>
    <row r="118" spans="1:5" x14ac:dyDescent="0.25">
      <c r="A118" s="96" t="s">
        <v>344</v>
      </c>
      <c r="B118" s="96" t="s">
        <v>345</v>
      </c>
      <c r="C118" s="96" t="s">
        <v>343</v>
      </c>
      <c r="D118" s="97"/>
      <c r="E118" s="95"/>
    </row>
    <row r="119" spans="1:5" x14ac:dyDescent="0.25">
      <c r="A119" s="96" t="s">
        <v>344</v>
      </c>
      <c r="B119" s="96" t="s">
        <v>346</v>
      </c>
      <c r="C119" s="96" t="s">
        <v>343</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5F25KTUSNP4X-205032580-161309</_dlc_DocId>
    <_dlc_DocIdUrl xmlns="d65e48b5-f38d-431e-9b4f-47403bf4583f">
      <Url>https://rkas.sharepoint.com/Kliendisuhted/_layouts/15/DocIdRedir.aspx?ID=5F25KTUSNP4X-205032580-161309</Url>
      <Description>5F25KTUSNP4X-205032580-161309</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77469E1-6192-4348-A6D0-D15B1E2D8050}"/>
</file>

<file path=customXml/itemProps2.xml><?xml version="1.0" encoding="utf-8"?>
<ds:datastoreItem xmlns:ds="http://schemas.openxmlformats.org/officeDocument/2006/customXml" ds:itemID="{2223DAC8-EC9A-47DE-8DAA-FAF9FAB2B75A}">
  <ds:schemaRefs>
    <ds:schemaRef ds:uri="d65e48b5-f38d-431e-9b4f-47403bf4583f"/>
    <ds:schemaRef ds:uri="http://schemas.microsoft.com/office/2006/documentManagement/types"/>
    <ds:schemaRef ds:uri="http://purl.org/dc/terms/"/>
    <ds:schemaRef ds:uri="6c9df9ba-040f-46ec-93e7-7ebbea2b3f34"/>
    <ds:schemaRef ds:uri="http://schemas.microsoft.com/office/2006/metadata/propertie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 ds:uri="f9d2dacb-1dd4-4df2-a266-1cf5510aa1a7"/>
    <ds:schemaRef ds:uri="a4634551-c501-4e5e-ac96-dde1e0c9b252"/>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D908B463-8ACB-4ACB-BB63-4B3E09211C3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2024-11-20T15:46:18Z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94715556-c893-47a7-a1e7-d3914bc5d497</vt:lpwstr>
  </property>
</Properties>
</file>